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1">'Income Statement-2'!$A$1:$E$45</definedName>
  </definedNames>
  <calcPr fullCalcOnLoad="1"/>
</workbook>
</file>

<file path=xl/sharedStrings.xml><?xml version="1.0" encoding="utf-8"?>
<sst xmlns="http://schemas.openxmlformats.org/spreadsheetml/2006/main" count="489" uniqueCount="215">
  <si>
    <t>NEW JERSEY INSURANCE UNDERWRITING ASSOCIATION</t>
  </si>
  <si>
    <t>BALANCE SHEET</t>
  </si>
  <si>
    <t>AT DECEMBER 31, 2019</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</si>
  <si>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</si>
  <si>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</si>
  <si>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</si>
  <si>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</si>
  <si>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</si>
  <si>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</si>
  <si>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</si>
  <si>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</si>
  <si>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</si>
  <si>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</si>
  <si>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</si>
  <si>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</si>
  <si>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</si>
  <si>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SUNDRY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</si>
  <si>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</si>
  <si>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</si>
  <si>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</si>
  <si>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</si>
  <si>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</si>
  <si>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</si>
  <si>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</si>
  <si>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</si>
  <si>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</si>
  <si>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</si>
  <si>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</si>
  <si>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</si>
  <si>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</si>
  <si>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</si>
  <si>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</si>
  <si>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</si>
  <si>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</si>
  <si>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</si>
  <si>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</si>
  <si>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</si>
  <si>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</si>
  <si>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</si>
  <si>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2019</t>
  </si>
  <si>
    <t>TOTAL LIABILITIES PLUS EQUITY ACCOUNT</t>
  </si>
  <si>
    <t xml:space="preserve"> INCOME STATEMENT</t>
  </si>
  <si>
    <t>DECEMBER 31, 2019</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</si>
  <si>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</si>
  <si>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</si>
  <si>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</si>
  <si>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</si>
  <si>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</si>
  <si>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</si>
  <si>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</si>
  <si>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</si>
  <si>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</si>
  <si>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</si>
  <si>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</si>
  <si>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r>
      <t xml:space="preserve"> UNDERWRITING </t>
    </r>
    <r>
      <rPr>
        <sz val="11"/>
        <color indexed="10"/>
        <rFont val="Century Schoolbook"/>
        <family val="1"/>
      </rPr>
      <t>(LOSS)</t>
    </r>
    <r>
      <rPr>
        <sz val="11"/>
        <rFont val="Century Schoolbook"/>
        <family val="1"/>
      </rPr>
      <t xml:space="preserve"> GAIN </t>
    </r>
  </si>
  <si>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</si>
  <si>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</si>
  <si>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</si>
  <si>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</si>
  <si>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</si>
  <si>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OTHER INCOME</t>
  </si>
  <si>
    <t xml:space="preserve">       INSTALLMENT SERVICE FEE</t>
  </si>
  <si>
    <t xml:space="preserve">         TOTAL OTHER INCOME</t>
  </si>
  <si>
    <r>
      <t xml:space="preserve"> NET</t>
    </r>
    <r>
      <rPr>
        <sz val="11"/>
        <color indexed="10"/>
        <rFont val="Century Schoolbook"/>
        <family val="1"/>
      </rPr>
      <t xml:space="preserve"> (LOSS)</t>
    </r>
    <r>
      <rPr>
        <sz val="11"/>
        <rFont val="Century Schoolbook"/>
        <family val="1"/>
      </rPr>
      <t xml:space="preserve"> GAIN</t>
    </r>
  </si>
  <si>
    <t xml:space="preserve">     NET EQUITY - PRIOR</t>
  </si>
  <si>
    <r>
      <t xml:space="preserve">     NET </t>
    </r>
    <r>
      <rPr>
        <sz val="11"/>
        <color indexed="10"/>
        <rFont val="Century Schoolbook"/>
        <family val="1"/>
      </rPr>
      <t>(LOSS)</t>
    </r>
    <r>
      <rPr>
        <sz val="11"/>
        <rFont val="Century Schoolbook"/>
        <family val="1"/>
      </rPr>
      <t xml:space="preserve"> GAIN FOR PERIOD</t>
    </r>
  </si>
  <si>
    <t xml:space="preserve">     CHANGE IN NONADMITTED ASSETS</t>
  </si>
  <si>
    <r>
      <t xml:space="preserve">     CHANGE IN NET UNREALIZED CAPITAL</t>
    </r>
    <r>
      <rPr>
        <sz val="11"/>
        <color indexed="10"/>
        <rFont val="Century Schoolbook"/>
        <family val="1"/>
      </rPr>
      <t xml:space="preserve"> (LOSS)</t>
    </r>
    <r>
      <rPr>
        <sz val="11"/>
        <rFont val="Century Schoolbook"/>
        <family val="1"/>
      </rPr>
      <t xml:space="preserve"> GAIN</t>
    </r>
  </si>
  <si>
    <t>CHANGE IN EQUITY</t>
  </si>
  <si>
    <t>NET EQUITY AT DECEMBER 31, 2019</t>
  </si>
  <si>
    <t xml:space="preserve"> EQUITY ACCOUNT</t>
  </si>
  <si>
    <t>QTD PERIOD ENDED  DECEMBER 31, 2019</t>
  </si>
  <si>
    <t>POLICY YEAR 2019</t>
  </si>
  <si>
    <t>POLICY YEAR 2018</t>
  </si>
  <si>
    <t>POLICY YEAR 2017</t>
  </si>
  <si>
    <t>POLICY YEAR 2016</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</si>
  <si>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</si>
  <si>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</si>
  <si>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</si>
  <si>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</si>
  <si>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</si>
  <si>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</si>
  <si>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</si>
  <si>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</si>
  <si>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</si>
  <si>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</si>
  <si>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</si>
  <si>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</si>
  <si>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</si>
  <si>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</si>
  <si>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</si>
  <si>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</si>
  <si>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</si>
  <si>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</si>
  <si>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</si>
  <si>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</si>
  <si>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 xml:space="preserve">     CHANGE IN NET UNREALIZED CAPITAL LOSS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</si>
  <si>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</si>
  <si>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</si>
  <si>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</si>
  <si>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</si>
  <si>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</si>
  <si>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</si>
  <si>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</si>
  <si>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</si>
  <si>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</si>
  <si>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</si>
  <si>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</si>
  <si>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</si>
  <si>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2019</t>
  </si>
  <si>
    <t xml:space="preserve">     CHANGE IN NET UNREALIZED CAPITAL GAIN</t>
  </si>
  <si>
    <t>UNDERWRITING STATEMENT</t>
  </si>
  <si>
    <t>EARNED/INCURRED BASIS</t>
  </si>
  <si>
    <t>QTD PERIOD ENDING DECEMBER 31, 2019</t>
  </si>
  <si>
    <t/>
  </si>
  <si>
    <t>12-31-19</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</si>
  <si>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</si>
  <si>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</si>
  <si>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</si>
  <si>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</si>
  <si>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</si>
  <si>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</si>
  <si>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</si>
  <si>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</si>
  <si>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</si>
  <si>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</si>
  <si>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</si>
  <si>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</si>
  <si>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</si>
  <si>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</si>
  <si>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</si>
  <si>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</si>
  <si>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</si>
  <si>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</si>
  <si>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</si>
  <si>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</si>
  <si>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</si>
  <si>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</si>
  <si>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</si>
  <si>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</si>
  <si>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</si>
  <si>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</si>
  <si>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</si>
  <si>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</si>
  <si>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</si>
  <si>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</si>
  <si>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</si>
  <si>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</si>
  <si>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</si>
  <si>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</si>
  <si>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</si>
  <si>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</si>
  <si>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</si>
  <si>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</si>
  <si>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</si>
  <si>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</si>
  <si>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</si>
  <si>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</si>
  <si>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Loss</t>
  </si>
  <si>
    <t>YTD PERIOD ENDING DECEMBER 31, 2019</t>
  </si>
  <si>
    <t>Underwriting Gain</t>
  </si>
  <si>
    <t>Net Gain</t>
  </si>
  <si>
    <t>STATISTICAL REPORT ON PREMIUMS</t>
  </si>
  <si>
    <t>*SEE NOTE BELOW</t>
  </si>
  <si>
    <t>WRITTEN PREMIUMS</t>
  </si>
  <si>
    <t xml:space="preserve">     FIRE</t>
  </si>
  <si>
    <t xml:space="preserve">     ALLIED </t>
  </si>
  <si>
    <t xml:space="preserve">     CRIME</t>
  </si>
  <si>
    <t xml:space="preserve">            TOTAL</t>
  </si>
  <si>
    <t>CURRENT UNEARNED PREMIUM RESERVE              @ 12-31-19</t>
  </si>
  <si>
    <t xml:space="preserve">    ALLIED </t>
  </si>
  <si>
    <t xml:space="preserve">    CRIME</t>
  </si>
  <si>
    <t>PRIOR UNEARNED PREMIUM RESERVE                     @ 09-30-19</t>
  </si>
  <si>
    <t>EARNED PREMIUM</t>
  </si>
  <si>
    <t>*Note: The Terrorism Risk Insurance Program Reauthorization Act of 2007 requires insurers to report direct earned premium for commercial business written.                                                         This amount is shown on page 8.</t>
  </si>
  <si>
    <t>PRIOR UNEARNED PREMIUM RESERVE                     @ 12-31-18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</si>
  <si>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</si>
  <si>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</si>
  <si>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</si>
  <si>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</si>
  <si>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1Q18      </t>
    </r>
    <r>
      <rPr>
        <sz val="9"/>
        <rFont val="Century Schoolbook"/>
        <family val="1"/>
      </rPr>
      <t>$74,693</t>
    </r>
  </si>
  <si>
    <r>
      <t xml:space="preserve">       1Q19      </t>
    </r>
    <r>
      <rPr>
        <sz val="9"/>
        <rFont val="Century Schoolbook"/>
        <family val="1"/>
      </rPr>
      <t>$68,105</t>
    </r>
  </si>
  <si>
    <r>
      <t xml:space="preserve">       2Q18      </t>
    </r>
    <r>
      <rPr>
        <sz val="9"/>
        <rFont val="Century Schoolbook"/>
        <family val="1"/>
      </rPr>
      <t>$75,648</t>
    </r>
  </si>
  <si>
    <r>
      <t xml:space="preserve">       2Q19      </t>
    </r>
    <r>
      <rPr>
        <sz val="9"/>
        <rFont val="Century Schoolbook"/>
        <family val="1"/>
      </rPr>
      <t>$64,508</t>
    </r>
  </si>
  <si>
    <r>
      <t xml:space="preserve">       3Q18      </t>
    </r>
    <r>
      <rPr>
        <sz val="9"/>
        <rFont val="Century Schoolbook"/>
        <family val="1"/>
      </rPr>
      <t>$70,513</t>
    </r>
  </si>
  <si>
    <r>
      <t xml:space="preserve">       3Q19      </t>
    </r>
    <r>
      <rPr>
        <sz val="9"/>
        <rFont val="Century Schoolbook"/>
        <family val="1"/>
      </rPr>
      <t>$65,122</t>
    </r>
  </si>
  <si>
    <r>
      <t xml:space="preserve">       4Q18      </t>
    </r>
    <r>
      <rPr>
        <sz val="9"/>
        <rFont val="Century Schoolbook"/>
        <family val="1"/>
      </rPr>
      <t>$69,151</t>
    </r>
  </si>
  <si>
    <r>
      <t xml:space="preserve">       4Q19      </t>
    </r>
    <r>
      <rPr>
        <sz val="9"/>
        <rFont val="Century Schoolbook"/>
        <family val="1"/>
      </rPr>
      <t>$65,924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</si>
  <si>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</si>
  <si>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</si>
  <si>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DECEMBER 31, 2019</t>
  </si>
  <si>
    <t xml:space="preserve">PAID LOSSES </t>
  </si>
  <si>
    <t>Net of Salvage &amp; Subrogation Received</t>
  </si>
  <si>
    <t xml:space="preserve">      FIRE</t>
  </si>
  <si>
    <t>CURRENT CASE BASIS RESERVES (12-31-19)</t>
  </si>
  <si>
    <t xml:space="preserve">       FIRE</t>
  </si>
  <si>
    <t xml:space="preserve">       ALLIED </t>
  </si>
  <si>
    <t xml:space="preserve">       CRIME</t>
  </si>
  <si>
    <t>CURRENT I.B.N.R. RESERVES (12-31-19)</t>
  </si>
  <si>
    <t>PRIOR LOSS RESERVES (09-30-19)</t>
  </si>
  <si>
    <t>(Including I.B.N.R. Reserves)</t>
  </si>
  <si>
    <t>INCURRED LOSSES</t>
  </si>
  <si>
    <t>YTD PERIOD ENDED DECEMBER 31, 2019</t>
  </si>
  <si>
    <t>PRIOR LOSS RESERVES (12-31-18)</t>
  </si>
  <si>
    <t>STATISTICAL REPORT ON LOSS EXPENSES</t>
  </si>
  <si>
    <t>(INCLUDES ALLOCATED AND UNALLOCATED LOSS EXPENSES)</t>
  </si>
  <si>
    <t>LOSS EXPENSES PAID                                      (ALAE AND ULAE)</t>
  </si>
  <si>
    <t>FIRE</t>
  </si>
  <si>
    <t xml:space="preserve">ALLIED </t>
  </si>
  <si>
    <t>CRIME</t>
  </si>
  <si>
    <t>CURRENT LOSS EXPENSE RESERVES               @ 12-31-19</t>
  </si>
  <si>
    <t>PRIOR LOSS  EXPENSE RESERVES                     @ 09-30-19</t>
  </si>
  <si>
    <t>ALLIED</t>
  </si>
  <si>
    <t>ALAE &amp; ULAE LOSS EXPENSES  INCURRED</t>
  </si>
  <si>
    <t>PRIOR LOSS  EXPENSE RESERVES                     @ 12-31-18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</si>
</sst>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44">
    <xf numFmtId="0" fontId="0" fillId="0" borderId="0" xfId="0" applyFont="1" applyAlignment="1">
      <alignment/>
    </xf>
    <xf numFmtId="7" fontId="19" fillId="0" borderId="0" xfId="59" applyNumberFormat="1" applyFont="1" applyFill="1" applyBorder="1" applyAlignment="1">
      <alignment horizontal="center"/>
      <protection/>
    </xf>
    <xf numFmtId="0" fontId="20" fillId="0" borderId="0" xfId="59" applyFont="1">
      <alignment/>
      <protection/>
    </xf>
    <xf numFmtId="7" fontId="21" fillId="0" borderId="0" xfId="59" applyNumberFormat="1" applyFont="1" applyFill="1" applyBorder="1" applyAlignment="1">
      <alignment horizontal="center"/>
      <protection/>
    </xf>
    <xf numFmtId="7" fontId="22" fillId="0" borderId="0" xfId="59" applyNumberFormat="1" applyFont="1" applyFill="1" applyBorder="1" applyAlignment="1">
      <alignment horizontal="center"/>
      <protection/>
    </xf>
    <xf numFmtId="0" fontId="23" fillId="0" borderId="0" xfId="59" applyFont="1">
      <alignment/>
      <protection/>
    </xf>
    <xf numFmtId="7" fontId="22" fillId="0" borderId="0" xfId="59" applyNumberFormat="1" applyFont="1" applyFill="1" applyBorder="1" applyAlignment="1" quotePrefix="1">
      <alignment horizontal="center"/>
      <protection/>
    </xf>
    <xf numFmtId="0" fontId="66" fillId="0" borderId="0" xfId="59" applyFont="1" applyAlignment="1">
      <alignment horizontal="center"/>
      <protection/>
    </xf>
    <xf numFmtId="7" fontId="23" fillId="0" borderId="0" xfId="59" applyNumberFormat="1" applyFont="1" applyFill="1" applyBorder="1" applyAlignment="1" quotePrefix="1">
      <alignment horizontal="center"/>
      <protection/>
    </xf>
    <xf numFmtId="7" fontId="25" fillId="0" borderId="0" xfId="59" applyNumberFormat="1" applyFont="1" applyFill="1" applyBorder="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Fill="1" applyBorder="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164" fontId="25" fillId="0" borderId="11" xfId="44" applyNumberFormat="1" applyFont="1" applyFill="1" applyBorder="1" applyAlignment="1">
      <alignment horizontal="right"/>
    </xf>
    <xf numFmtId="43" fontId="25" fillId="0" borderId="0" xfId="59" applyNumberFormat="1" applyFont="1">
      <alignment/>
      <protection/>
    </xf>
    <xf numFmtId="164" fontId="28" fillId="0" borderId="11" xfId="44" applyNumberFormat="1" applyFont="1" applyFill="1" applyBorder="1" applyAlignment="1">
      <alignment horizontal="right"/>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3" fontId="25" fillId="0" borderId="0" xfId="44" applyNumberFormat="1" applyFont="1" applyFill="1" applyBorder="1" applyAlignment="1">
      <alignment horizontal="right"/>
    </xf>
    <xf numFmtId="7" fontId="25" fillId="0" borderId="0" xfId="59" applyNumberFormat="1" applyFont="1">
      <alignment/>
      <protection/>
    </xf>
    <xf numFmtId="5" fontId="28" fillId="0" borderId="0" xfId="44" applyNumberFormat="1"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3" fontId="25" fillId="0" borderId="0" xfId="44"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38" fontId="25" fillId="0" borderId="0" xfId="59" applyNumberFormat="1" applyFont="1">
      <alignment/>
      <protection/>
    </xf>
    <xf numFmtId="165" fontId="25" fillId="0" borderId="0" xfId="59" applyNumberFormat="1" applyFont="1" applyBorder="1" applyAlignment="1">
      <alignment horizontal="center"/>
      <protection/>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5" fontId="25" fillId="0" borderId="0" xfId="44" applyNumberFormat="1" applyFont="1" applyAlignment="1">
      <alignment horizontal="right"/>
    </xf>
    <xf numFmtId="5" fontId="25" fillId="0" borderId="0" xfId="59" applyNumberFormat="1" applyFont="1">
      <alignment/>
      <protection/>
    </xf>
    <xf numFmtId="166" fontId="28" fillId="0" borderId="15" xfId="49"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0" fontId="29" fillId="0" borderId="0" xfId="59" applyFont="1">
      <alignment/>
      <protection/>
    </xf>
    <xf numFmtId="5" fontId="29" fillId="0" borderId="0" xfId="44" applyNumberFormat="1" applyFont="1" applyAlignment="1" quotePrefix="1">
      <alignment horizontal="right"/>
    </xf>
    <xf numFmtId="5" fontId="29" fillId="0" borderId="0" xfId="44" applyNumberFormat="1" applyFont="1" applyAlignment="1">
      <alignment horizontal="right"/>
    </xf>
    <xf numFmtId="0" fontId="30" fillId="0" borderId="0" xfId="59" applyFont="1">
      <alignment/>
      <protection/>
    </xf>
    <xf numFmtId="5" fontId="30" fillId="0" borderId="0" xfId="44" applyNumberFormat="1" applyFont="1" applyAlignment="1">
      <alignment horizontal="right"/>
    </xf>
    <xf numFmtId="5" fontId="30" fillId="0" borderId="0" xfId="44" applyNumberFormat="1" applyFont="1" applyAlignment="1" quotePrefix="1">
      <alignment horizontal="right"/>
    </xf>
    <xf numFmtId="0" fontId="28" fillId="0" borderId="0" xfId="59" applyFont="1" applyBorder="1">
      <alignment/>
      <protection/>
    </xf>
    <xf numFmtId="0" fontId="21" fillId="0" borderId="0" xfId="59" applyFont="1">
      <alignment/>
      <protection/>
    </xf>
    <xf numFmtId="7" fontId="22" fillId="0" borderId="0" xfId="59" applyNumberFormat="1" applyFont="1" applyBorder="1" applyAlignment="1">
      <alignment horizontal="center"/>
      <protection/>
    </xf>
    <xf numFmtId="0" fontId="31" fillId="0" borderId="0" xfId="59" applyFont="1" applyBorder="1">
      <alignment/>
      <protection/>
    </xf>
    <xf numFmtId="7" fontId="22" fillId="0" borderId="0" xfId="59" applyNumberFormat="1" applyFont="1" applyBorder="1" applyAlignment="1" quotePrefix="1">
      <alignment horizontal="center"/>
      <protection/>
    </xf>
    <xf numFmtId="7" fontId="22" fillId="0" borderId="0" xfId="59" applyNumberFormat="1" applyFont="1" applyBorder="1" applyAlignment="1">
      <alignment horizontal="centerContinuous"/>
      <protection/>
    </xf>
    <xf numFmtId="7" fontId="31" fillId="0" borderId="0" xfId="44" applyNumberFormat="1" applyFont="1" applyBorder="1" applyAlignment="1">
      <alignment horizontal="centerContinuous"/>
    </xf>
    <xf numFmtId="7" fontId="25" fillId="0" borderId="0" xfId="59" applyNumberFormat="1" applyFont="1" applyBorder="1">
      <alignment/>
      <protection/>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0" fontId="25" fillId="0" borderId="0" xfId="59" applyFont="1" applyBorder="1">
      <alignment/>
      <protection/>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pplyBorder="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43" fontId="25" fillId="0" borderId="17" xfId="44" applyFont="1" applyBorder="1" applyAlignment="1">
      <alignment/>
    </xf>
    <xf numFmtId="38" fontId="25" fillId="0" borderId="0" xfId="59" applyNumberFormat="1" applyFont="1" applyBorder="1">
      <alignment/>
      <protection/>
    </xf>
    <xf numFmtId="38" fontId="25" fillId="0" borderId="19" xfId="44" applyNumberFormat="1" applyFont="1" applyBorder="1" applyAlignment="1">
      <alignment/>
    </xf>
    <xf numFmtId="43" fontId="28" fillId="0" borderId="20" xfId="44" applyFont="1" applyBorder="1" applyAlignment="1">
      <alignment/>
    </xf>
    <xf numFmtId="38" fontId="25" fillId="0" borderId="0" xfId="44" applyNumberFormat="1" applyFont="1" applyBorder="1" applyAlignment="1">
      <alignment/>
    </xf>
    <xf numFmtId="7" fontId="25" fillId="0" borderId="0" xfId="0" applyNumberFormat="1" applyFont="1" applyBorder="1" applyAlignment="1">
      <alignment/>
    </xf>
    <xf numFmtId="43" fontId="25" fillId="0" borderId="0" xfId="44" applyFont="1" applyBorder="1" applyAlignment="1">
      <alignment/>
    </xf>
    <xf numFmtId="43" fontId="25" fillId="0" borderId="21" xfId="44" applyFont="1" applyBorder="1" applyAlignment="1">
      <alignment/>
    </xf>
    <xf numFmtId="7" fontId="28" fillId="0" borderId="0" xfId="59" applyNumberFormat="1" applyFont="1" applyBorder="1">
      <alignment/>
      <protection/>
    </xf>
    <xf numFmtId="7" fontId="25" fillId="0" borderId="18" xfId="44" applyNumberFormat="1" applyFont="1" applyBorder="1" applyAlignment="1">
      <alignment/>
    </xf>
    <xf numFmtId="0" fontId="33" fillId="0" borderId="0" xfId="59" applyFont="1" applyBorder="1">
      <alignment/>
      <protection/>
    </xf>
    <xf numFmtId="6" fontId="28" fillId="0" borderId="22" xfId="44" applyNumberFormat="1" applyFont="1" applyBorder="1" applyAlignment="1">
      <alignment/>
    </xf>
    <xf numFmtId="6" fontId="25" fillId="0" borderId="0" xfId="44" applyNumberFormat="1" applyFont="1" applyBorder="1" applyAlignment="1">
      <alignment/>
    </xf>
    <xf numFmtId="0" fontId="67" fillId="0" borderId="0" xfId="0" applyFont="1" applyAlignment="1">
      <alignment/>
    </xf>
    <xf numFmtId="43" fontId="35" fillId="0" borderId="0" xfId="59" applyNumberFormat="1" applyFont="1" applyFill="1" applyBorder="1" applyAlignment="1">
      <alignment horizontal="center"/>
      <protection/>
    </xf>
    <xf numFmtId="0" fontId="36" fillId="0" borderId="0" xfId="59" applyFont="1" applyFill="1" applyBorder="1">
      <alignment/>
      <protection/>
    </xf>
    <xf numFmtId="43" fontId="21" fillId="0" borderId="0" xfId="59" applyNumberFormat="1" applyFont="1" applyFill="1" applyAlignment="1">
      <alignment horizontal="center"/>
      <protection/>
    </xf>
    <xf numFmtId="0" fontId="21" fillId="0" borderId="0" xfId="59" applyFont="1" applyAlignment="1">
      <alignment/>
      <protection/>
    </xf>
    <xf numFmtId="43" fontId="22" fillId="0" borderId="0" xfId="59" applyNumberFormat="1" applyFont="1" applyFill="1" applyBorder="1" applyAlignment="1">
      <alignment horizontal="center"/>
      <protection/>
    </xf>
    <xf numFmtId="0" fontId="37" fillId="0" borderId="0" xfId="59" applyFont="1" applyFill="1" applyBorder="1">
      <alignment/>
      <protection/>
    </xf>
    <xf numFmtId="43" fontId="21" fillId="0" borderId="0" xfId="59" applyNumberFormat="1" applyFont="1" applyFill="1" applyBorder="1" applyAlignment="1">
      <alignment horizontal="centerContinuous"/>
      <protection/>
    </xf>
    <xf numFmtId="0" fontId="21" fillId="0" borderId="0" xfId="59" applyFont="1" applyFill="1" applyBorder="1" applyAlignment="1">
      <alignment horizontal="centerContinuous"/>
      <protection/>
    </xf>
    <xf numFmtId="43" fontId="21" fillId="0" borderId="0" xfId="44" applyFont="1" applyFill="1" applyBorder="1" applyAlignment="1">
      <alignment horizontal="centerContinuous"/>
    </xf>
    <xf numFmtId="43" fontId="38" fillId="0" borderId="0" xfId="44" applyFont="1" applyBorder="1" applyAlignment="1">
      <alignment horizontal="centerContinuous"/>
    </xf>
    <xf numFmtId="43" fontId="38" fillId="0" borderId="0" xfId="44" applyFont="1" applyFill="1" applyBorder="1" applyAlignment="1">
      <alignment horizontal="centerContinuous"/>
    </xf>
    <xf numFmtId="0" fontId="38" fillId="0" borderId="0" xfId="59" applyFont="1" applyFill="1" applyBorder="1">
      <alignment/>
      <protection/>
    </xf>
    <xf numFmtId="43" fontId="28" fillId="0" borderId="0" xfId="59" applyNumberFormat="1" applyFont="1" applyFill="1" applyBorder="1" applyAlignment="1">
      <alignment horizontal="left" wrapText="1"/>
      <protection/>
    </xf>
    <xf numFmtId="43" fontId="39" fillId="33" borderId="0" xfId="44" applyFont="1" applyFill="1" applyBorder="1" applyAlignment="1">
      <alignment horizontal="center" wrapText="1"/>
    </xf>
    <xf numFmtId="0" fontId="28" fillId="0" borderId="0" xfId="59" applyFont="1" applyFill="1" applyBorder="1" applyAlignment="1">
      <alignment horizontal="left" wrapText="1"/>
      <protection/>
    </xf>
    <xf numFmtId="43" fontId="27" fillId="0" borderId="0" xfId="59" applyNumberFormat="1" applyFont="1" applyFill="1" applyBorder="1" applyAlignment="1">
      <alignment horizontal="left" wrapText="1"/>
      <protection/>
    </xf>
    <xf numFmtId="0" fontId="27" fillId="0" borderId="0" xfId="59" applyFont="1" applyFill="1" applyBorder="1" applyAlignment="1">
      <alignment horizontal="left" wrapText="1"/>
      <protection/>
    </xf>
    <xf numFmtId="43" fontId="27" fillId="0" borderId="0" xfId="44" applyFont="1" applyFill="1" applyBorder="1" applyAlignment="1">
      <alignment horizontal="left" wrapText="1"/>
    </xf>
    <xf numFmtId="0" fontId="25" fillId="0" borderId="0" xfId="59" applyFont="1" applyFill="1" applyBorder="1" applyAlignment="1">
      <alignment horizontal="left" wrapText="1"/>
      <protection/>
    </xf>
    <xf numFmtId="43" fontId="25" fillId="0" borderId="0" xfId="59" applyNumberFormat="1" applyFont="1" applyFill="1" applyBorder="1" applyAlignment="1">
      <alignment/>
      <protection/>
    </xf>
    <xf numFmtId="6" fontId="25" fillId="0" borderId="0" xfId="49" applyNumberFormat="1" applyFont="1" applyFill="1" applyBorder="1" applyAlignment="1">
      <alignment/>
    </xf>
    <xf numFmtId="43" fontId="28" fillId="0" borderId="0" xfId="44" applyNumberFormat="1" applyFont="1" applyFill="1" applyBorder="1" applyAlignment="1">
      <alignment/>
    </xf>
    <xf numFmtId="0" fontId="25" fillId="0" borderId="0" xfId="59" applyFont="1" applyFill="1" applyBorder="1">
      <alignment/>
      <protection/>
    </xf>
    <xf numFmtId="0" fontId="25" fillId="0" borderId="0" xfId="0" applyFont="1" applyFill="1" applyBorder="1" applyAlignment="1">
      <alignment/>
    </xf>
    <xf numFmtId="164" fontId="25" fillId="0" borderId="0" xfId="44" applyNumberFormat="1" applyFont="1" applyFill="1" applyBorder="1" applyAlignment="1">
      <alignment/>
    </xf>
    <xf numFmtId="14" fontId="25" fillId="0" borderId="0" xfId="59" applyNumberFormat="1" applyFont="1" applyFill="1" applyBorder="1">
      <alignment/>
      <protection/>
    </xf>
    <xf numFmtId="43" fontId="25" fillId="0" borderId="0" xfId="59" applyNumberFormat="1" applyFont="1" applyFill="1" applyBorder="1">
      <alignment/>
      <protection/>
    </xf>
    <xf numFmtId="38" fontId="25" fillId="0" borderId="14" xfId="44" applyNumberFormat="1" applyFont="1" applyFill="1" applyBorder="1" applyAlignment="1">
      <alignment/>
    </xf>
    <xf numFmtId="43" fontId="29" fillId="0" borderId="14" xfId="44" applyNumberFormat="1"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Fill="1" applyBorder="1" applyAlignment="1">
      <alignment horizontal="left"/>
      <protection/>
    </xf>
    <xf numFmtId="38" fontId="25" fillId="0" borderId="0" xfId="44" applyNumberFormat="1" applyFont="1" applyFill="1" applyBorder="1" applyAlignment="1">
      <alignment/>
    </xf>
    <xf numFmtId="43" fontId="28" fillId="0" borderId="0" xfId="59" applyNumberFormat="1" applyFont="1" applyFill="1" applyBorder="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8" fillId="0" borderId="14" xfId="44" applyFont="1" applyFill="1" applyBorder="1" applyAlignment="1">
      <alignment/>
    </xf>
    <xf numFmtId="164" fontId="25" fillId="0" borderId="0" xfId="59" applyNumberFormat="1" applyFont="1" applyFill="1" applyBorder="1">
      <alignment/>
      <protection/>
    </xf>
    <xf numFmtId="43" fontId="28" fillId="0" borderId="0" xfId="44" applyFont="1" applyFill="1" applyBorder="1" applyAlignment="1">
      <alignment/>
    </xf>
    <xf numFmtId="43" fontId="27" fillId="0" borderId="0" xfId="59" applyNumberFormat="1" applyFont="1" applyFill="1" applyBorder="1">
      <alignment/>
      <protection/>
    </xf>
    <xf numFmtId="43" fontId="27" fillId="0" borderId="0" xfId="44" applyFont="1" applyFill="1" applyBorder="1" applyAlignment="1">
      <alignment/>
    </xf>
    <xf numFmtId="5" fontId="25" fillId="0" borderId="0" xfId="59" applyNumberFormat="1" applyFont="1" applyFill="1" applyBorder="1">
      <alignment/>
      <protection/>
    </xf>
    <xf numFmtId="43" fontId="25" fillId="0" borderId="0" xfId="59" applyNumberFormat="1" applyFont="1" applyFill="1" applyBorder="1" applyAlignment="1">
      <alignment horizontal="left" wrapText="1"/>
      <protection/>
    </xf>
    <xf numFmtId="6" fontId="28" fillId="0" borderId="15" xfId="44" applyNumberFormat="1" applyFont="1" applyFill="1" applyBorder="1" applyAlignment="1">
      <alignment/>
    </xf>
    <xf numFmtId="43" fontId="28" fillId="0" borderId="15" xfId="44" applyNumberFormat="1" applyFont="1" applyFill="1" applyBorder="1" applyAlignment="1">
      <alignment/>
    </xf>
    <xf numFmtId="6" fontId="25" fillId="0" borderId="0" xfId="44" applyNumberFormat="1" applyFont="1" applyFill="1" applyBorder="1" applyAlignment="1">
      <alignment/>
    </xf>
    <xf numFmtId="0" fontId="31" fillId="0" borderId="0" xfId="59" applyFont="1" applyFill="1" applyBorder="1">
      <alignment/>
      <protection/>
    </xf>
    <xf numFmtId="43" fontId="31" fillId="0" borderId="0" xfId="44" applyFont="1" applyFill="1" applyBorder="1" applyAlignment="1">
      <alignment/>
    </xf>
    <xf numFmtId="43" fontId="31" fillId="0" borderId="0" xfId="44" applyFont="1" applyFill="1" applyBorder="1" applyAlignment="1">
      <alignment horizontal="right"/>
    </xf>
    <xf numFmtId="43" fontId="21" fillId="0" borderId="0" xfId="59" applyNumberFormat="1" applyFont="1" applyFill="1" applyBorder="1" applyAlignment="1">
      <alignment horizontal="center"/>
      <protection/>
    </xf>
    <xf numFmtId="0" fontId="21" fillId="0" borderId="0" xfId="59" applyFont="1" applyFill="1" applyBorder="1" applyAlignment="1">
      <alignment horizontal="center"/>
      <protection/>
    </xf>
    <xf numFmtId="43" fontId="21" fillId="0" borderId="0" xfId="44" applyFont="1" applyFill="1" applyBorder="1" applyAlignment="1">
      <alignment horizontal="center"/>
    </xf>
    <xf numFmtId="43" fontId="38" fillId="0" borderId="0" xfId="44" applyFont="1" applyBorder="1" applyAlignment="1">
      <alignment horizontal="center"/>
    </xf>
    <xf numFmtId="43" fontId="38" fillId="0" borderId="0" xfId="44" applyFont="1" applyFill="1" applyBorder="1" applyAlignment="1">
      <alignment horizontal="center"/>
    </xf>
    <xf numFmtId="164" fontId="28" fillId="0" borderId="14" xfId="44" applyNumberFormat="1" applyFont="1" applyFill="1" applyBorder="1" applyAlignment="1">
      <alignment/>
    </xf>
    <xf numFmtId="164" fontId="25" fillId="0" borderId="0" xfId="44" applyNumberFormat="1" applyFont="1" applyFill="1" applyBorder="1" applyAlignment="1">
      <alignment/>
    </xf>
    <xf numFmtId="0" fontId="40" fillId="0" borderId="0" xfId="59" applyFont="1" applyFill="1" applyBorder="1">
      <alignment/>
      <protection/>
    </xf>
    <xf numFmtId="43" fontId="19" fillId="0" borderId="23" xfId="59" applyNumberFormat="1" applyFont="1" applyBorder="1" applyAlignment="1">
      <alignment horizontal="center"/>
      <protection/>
    </xf>
    <xf numFmtId="43" fontId="19" fillId="0" borderId="24" xfId="59" applyNumberFormat="1" applyFont="1" applyBorder="1" applyAlignment="1">
      <alignment horizontal="center"/>
      <protection/>
    </xf>
    <xf numFmtId="43" fontId="19" fillId="0" borderId="16" xfId="59" applyNumberFormat="1" applyFont="1" applyBorder="1" applyAlignment="1">
      <alignment horizontal="center"/>
      <protection/>
    </xf>
    <xf numFmtId="43" fontId="41" fillId="0" borderId="0" xfId="44" applyFont="1" applyBorder="1" applyAlignment="1">
      <alignment/>
    </xf>
    <xf numFmtId="0" fontId="41" fillId="0" borderId="0" xfId="59" applyFont="1" applyBorder="1">
      <alignment/>
      <protection/>
    </xf>
    <xf numFmtId="43" fontId="21" fillId="0" borderId="21" xfId="59" applyNumberFormat="1" applyFont="1" applyFill="1" applyBorder="1" applyAlignment="1">
      <alignment horizontal="center"/>
      <protection/>
    </xf>
    <xf numFmtId="43" fontId="21" fillId="0" borderId="0" xfId="59" applyNumberFormat="1" applyFont="1" applyFill="1" applyBorder="1" applyAlignment="1">
      <alignment horizontal="center"/>
      <protection/>
    </xf>
    <xf numFmtId="43" fontId="21" fillId="0" borderId="17" xfId="59" applyNumberFormat="1" applyFont="1" applyFill="1" applyBorder="1" applyAlignment="1">
      <alignment horizontal="center"/>
      <protection/>
    </xf>
    <xf numFmtId="43" fontId="37" fillId="0" borderId="0" xfId="44" applyFont="1" applyBorder="1" applyAlignment="1">
      <alignment/>
    </xf>
    <xf numFmtId="0" fontId="37" fillId="0" borderId="0" xfId="59" applyFont="1" applyBorder="1">
      <alignment/>
      <protection/>
    </xf>
    <xf numFmtId="43" fontId="22" fillId="0" borderId="21" xfId="59" applyNumberFormat="1" applyFont="1" applyBorder="1" applyAlignment="1">
      <alignment horizontal="center"/>
      <protection/>
    </xf>
    <xf numFmtId="43" fontId="22" fillId="0" borderId="0"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1" xfId="59" applyNumberFormat="1" applyFont="1" applyBorder="1" applyAlignment="1">
      <alignment horizontal="centerContinuous"/>
      <protection/>
    </xf>
    <xf numFmtId="43" fontId="25" fillId="0" borderId="0" xfId="44" applyNumberFormat="1" applyFont="1" applyBorder="1" applyAlignment="1">
      <alignment horizontal="centerContinuous"/>
    </xf>
    <xf numFmtId="43" fontId="25" fillId="0" borderId="17" xfId="44" applyNumberFormat="1" applyFont="1" applyBorder="1" applyAlignment="1">
      <alignment horizontal="centerContinuous"/>
    </xf>
    <xf numFmtId="43" fontId="25" fillId="0" borderId="21" xfId="59" applyNumberFormat="1" applyFont="1" applyBorder="1" applyAlignment="1" quotePrefix="1">
      <alignment wrapText="1"/>
      <protection/>
    </xf>
    <xf numFmtId="43" fontId="25" fillId="0" borderId="21" xfId="59" applyNumberFormat="1" applyFont="1" applyBorder="1" applyAlignment="1">
      <alignment horizontal="center" wrapText="1"/>
      <protection/>
    </xf>
    <xf numFmtId="43" fontId="28" fillId="33" borderId="23" xfId="44" applyNumberFormat="1" applyFont="1" applyFill="1" applyBorder="1" applyAlignment="1" quotePrefix="1">
      <alignment horizontal="centerContinuous"/>
    </xf>
    <xf numFmtId="14" fontId="28" fillId="33" borderId="24" xfId="44" applyNumberFormat="1" applyFont="1" applyFill="1" applyBorder="1" applyAlignment="1" quotePrefix="1">
      <alignment horizontal="centerContinuous" wrapText="1"/>
    </xf>
    <xf numFmtId="43" fontId="25" fillId="33" borderId="16" xfId="44" applyNumberFormat="1" applyFont="1" applyFill="1" applyBorder="1" applyAlignment="1">
      <alignment horizontal="centerContinuous"/>
    </xf>
    <xf numFmtId="43" fontId="28" fillId="33" borderId="25" xfId="44" applyNumberFormat="1" applyFont="1" applyFill="1" applyBorder="1" applyAlignment="1">
      <alignment horizontal="centerContinuous"/>
    </xf>
    <xf numFmtId="43" fontId="28" fillId="33" borderId="13" xfId="44" applyNumberFormat="1" applyFont="1" applyFill="1" applyBorder="1" applyAlignment="1">
      <alignment horizontal="centerContinuous"/>
    </xf>
    <xf numFmtId="43" fontId="28" fillId="33" borderId="18" xfId="44" applyNumberFormat="1" applyFont="1" applyFill="1" applyBorder="1" applyAlignment="1">
      <alignment horizontal="centerContinuous"/>
    </xf>
    <xf numFmtId="43" fontId="25" fillId="0" borderId="23" xfId="59" applyNumberFormat="1" applyFont="1" applyBorder="1" applyAlignment="1">
      <alignment horizontal="center" wrapText="1"/>
      <protection/>
    </xf>
    <xf numFmtId="43" fontId="28" fillId="0" borderId="23" xfId="44" applyNumberFormat="1" applyFont="1" applyBorder="1" applyAlignment="1">
      <alignment horizontal="centerContinuous"/>
    </xf>
    <xf numFmtId="43" fontId="28" fillId="0" borderId="24" xfId="44" applyNumberFormat="1" applyFont="1" applyBorder="1" applyAlignment="1">
      <alignment horizontal="centerContinuous"/>
    </xf>
    <xf numFmtId="43" fontId="25" fillId="0" borderId="17" xfId="44" applyFont="1" applyFill="1" applyBorder="1" applyAlignment="1">
      <alignment horizontal="right"/>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21" xfId="59" applyNumberFormat="1" applyFont="1" applyBorder="1" applyAlignment="1">
      <alignment horizontal="left" wrapText="1"/>
      <protection/>
    </xf>
    <xf numFmtId="164" fontId="25" fillId="0" borderId="21" xfId="44" applyNumberFormat="1" applyFont="1" applyBorder="1" applyAlignment="1">
      <alignment horizontal="right"/>
    </xf>
    <xf numFmtId="43" fontId="25" fillId="0" borderId="0" xfId="44" applyFont="1" applyBorder="1" applyAlignment="1">
      <alignment horizontal="right"/>
    </xf>
    <xf numFmtId="164" fontId="25" fillId="0" borderId="25"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2" fillId="0" borderId="21"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164"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164" fontId="28" fillId="0" borderId="0" xfId="44" applyNumberFormat="1" applyFont="1" applyBorder="1" applyAlignment="1">
      <alignment horizontal="right"/>
    </xf>
    <xf numFmtId="43" fontId="28" fillId="0" borderId="0" xfId="44" applyFont="1" applyBorder="1" applyAlignment="1">
      <alignment/>
    </xf>
    <xf numFmtId="37" fontId="25" fillId="0" borderId="0" xfId="59" applyNumberFormat="1" applyFont="1" applyBorder="1">
      <alignment/>
      <protection/>
    </xf>
    <xf numFmtId="6" fontId="28" fillId="0" borderId="18" xfId="44" applyNumberFormat="1" applyFont="1" applyFill="1" applyBorder="1" applyAlignment="1">
      <alignment horizontal="right"/>
    </xf>
    <xf numFmtId="6" fontId="25" fillId="0" borderId="0" xfId="59" applyNumberFormat="1" applyFont="1" applyBorder="1">
      <alignment/>
      <protection/>
    </xf>
    <xf numFmtId="38" fontId="25" fillId="0" borderId="18" xfId="44" applyNumberFormat="1" applyFont="1" applyFill="1" applyBorder="1" applyAlignment="1">
      <alignment horizontal="right"/>
    </xf>
    <xf numFmtId="43" fontId="25" fillId="0" borderId="21" xfId="0" applyNumberFormat="1" applyFont="1" applyBorder="1" applyAlignment="1">
      <alignment horizontal="left" wrapText="1"/>
    </xf>
    <xf numFmtId="43" fontId="28" fillId="0" borderId="25" xfId="59" applyNumberFormat="1" applyFont="1" applyBorder="1" applyAlignment="1">
      <alignment horizontal="center" wrapText="1"/>
      <protection/>
    </xf>
    <xf numFmtId="43" fontId="25" fillId="0" borderId="25" xfId="44" applyFont="1" applyBorder="1" applyAlignment="1">
      <alignment horizontal="right"/>
    </xf>
    <xf numFmtId="43" fontId="25" fillId="0" borderId="13" xfId="44" applyFont="1" applyBorder="1" applyAlignment="1">
      <alignment horizontal="right"/>
    </xf>
    <xf numFmtId="43" fontId="25" fillId="0" borderId="0" xfId="59" applyNumberFormat="1" applyFont="1" applyBorder="1">
      <alignment/>
      <protection/>
    </xf>
    <xf numFmtId="0" fontId="25" fillId="0" borderId="0" xfId="59" applyFont="1" applyBorder="1" applyAlignment="1">
      <alignment horizontal="left" wrapText="1"/>
      <protection/>
    </xf>
    <xf numFmtId="43" fontId="25" fillId="0" borderId="0" xfId="44" applyNumberFormat="1" applyFont="1" applyBorder="1" applyAlignment="1">
      <alignment horizontal="right"/>
    </xf>
    <xf numFmtId="6" fontId="25" fillId="0" borderId="0" xfId="44" applyNumberFormat="1" applyFont="1" applyBorder="1" applyAlignment="1">
      <alignment horizontal="right"/>
    </xf>
    <xf numFmtId="43" fontId="25" fillId="0" borderId="0" xfId="44" applyNumberFormat="1" applyFont="1" applyBorder="1" applyAlignment="1">
      <alignment horizontal="left"/>
    </xf>
    <xf numFmtId="43" fontId="28" fillId="0" borderId="0" xfId="44" applyNumberFormat="1" applyFont="1" applyBorder="1" applyAlignment="1">
      <alignment horizontal="right"/>
    </xf>
    <xf numFmtId="43" fontId="25" fillId="0" borderId="0" xfId="44" applyNumberFormat="1" applyFont="1" applyBorder="1" applyAlignment="1">
      <alignment/>
    </xf>
    <xf numFmtId="0" fontId="25" fillId="0" borderId="0" xfId="59" applyFont="1" applyBorder="1" applyAlignment="1">
      <alignment wrapText="1"/>
      <protection/>
    </xf>
    <xf numFmtId="0" fontId="31" fillId="0" borderId="0" xfId="59" applyFont="1" applyBorder="1" applyAlignment="1">
      <alignment wrapText="1"/>
      <protection/>
    </xf>
    <xf numFmtId="43" fontId="31" fillId="0" borderId="0" xfId="44" applyNumberFormat="1" applyFont="1" applyBorder="1" applyAlignment="1">
      <alignment/>
    </xf>
    <xf numFmtId="43" fontId="31" fillId="0" borderId="0" xfId="44" applyFont="1" applyBorder="1" applyAlignment="1">
      <alignment/>
    </xf>
    <xf numFmtId="38" fontId="25" fillId="0" borderId="17" xfId="44" applyNumberFormat="1" applyFont="1" applyFill="1" applyBorder="1" applyAlignment="1">
      <alignment horizontal="right"/>
    </xf>
    <xf numFmtId="7" fontId="35" fillId="0" borderId="0" xfId="59" applyNumberFormat="1" applyFont="1" applyFill="1" applyAlignment="1">
      <alignment horizontal="centerContinuous"/>
      <protection/>
    </xf>
    <xf numFmtId="7" fontId="35" fillId="0" borderId="0" xfId="44" applyNumberFormat="1" applyFont="1" applyFill="1" applyAlignment="1">
      <alignment horizontal="centerContinuous"/>
    </xf>
    <xf numFmtId="7" fontId="43" fillId="0" borderId="0" xfId="44" applyNumberFormat="1" applyFont="1" applyAlignment="1">
      <alignment horizontal="centerContinuous"/>
    </xf>
    <xf numFmtId="0" fontId="43" fillId="0" borderId="0" xfId="59" applyFont="1">
      <alignment/>
      <protection/>
    </xf>
    <xf numFmtId="7" fontId="21" fillId="0" borderId="0" xfId="59" applyNumberFormat="1" applyFont="1" applyFill="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4"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7" fontId="37" fillId="0" borderId="0" xfId="44" applyNumberFormat="1" applyFont="1" applyAlignment="1">
      <alignment horizontal="centerContinuous"/>
    </xf>
    <xf numFmtId="0" fontId="37" fillId="0" borderId="0" xfId="59" applyFont="1">
      <alignment/>
      <protection/>
    </xf>
    <xf numFmtId="7" fontId="37" fillId="0" borderId="0" xfId="59" applyNumberFormat="1" applyFont="1" applyFill="1" applyAlignment="1">
      <alignment horizontal="centerContinuous"/>
      <protection/>
    </xf>
    <xf numFmtId="7" fontId="37"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Fill="1" applyAlignment="1">
      <alignment horizontal="left" wrapText="1"/>
      <protection/>
    </xf>
    <xf numFmtId="0" fontId="28" fillId="0" borderId="0" xfId="59" applyFont="1" applyAlignment="1">
      <alignment horizontal="left" wrapText="1"/>
      <protection/>
    </xf>
    <xf numFmtId="7" fontId="28" fillId="0" borderId="0" xfId="59" applyNumberFormat="1" applyFont="1" applyFill="1" applyAlignment="1">
      <alignment horizontal="center" wrapText="1"/>
      <protection/>
    </xf>
    <xf numFmtId="7" fontId="25" fillId="0" borderId="0" xfId="44" applyNumberFormat="1" applyFont="1" applyFill="1" applyAlignment="1">
      <alignment/>
    </xf>
    <xf numFmtId="7" fontId="25" fillId="0" borderId="0" xfId="59" applyNumberFormat="1" applyFont="1" applyFill="1">
      <alignment/>
      <protection/>
    </xf>
    <xf numFmtId="164" fontId="25" fillId="0" borderId="0" xfId="44" applyNumberFormat="1" applyFont="1" applyFill="1" applyAlignment="1">
      <alignment/>
    </xf>
    <xf numFmtId="38" fontId="25" fillId="0" borderId="0" xfId="44" applyNumberFormat="1" applyFont="1" applyFill="1" applyAlignment="1">
      <alignment horizontal="right"/>
    </xf>
    <xf numFmtId="7" fontId="28" fillId="0" borderId="0" xfId="59" applyNumberFormat="1" applyFont="1" applyFill="1" applyAlignment="1">
      <alignment horizontal="center"/>
      <protection/>
    </xf>
    <xf numFmtId="164" fontId="25" fillId="0" borderId="14" xfId="44" applyNumberFormat="1" applyFont="1" applyFill="1" applyBorder="1" applyAlignment="1">
      <alignment/>
    </xf>
    <xf numFmtId="43" fontId="28" fillId="0" borderId="14" xfId="44" applyNumberFormat="1" applyFont="1" applyBorder="1" applyAlignment="1">
      <alignment horizontal="right"/>
    </xf>
    <xf numFmtId="164" fontId="28" fillId="0" borderId="15" xfId="44" applyNumberFormat="1" applyFont="1" applyBorder="1" applyAlignment="1">
      <alignment/>
    </xf>
    <xf numFmtId="43" fontId="28" fillId="0" borderId="0" xfId="44" applyNumberFormat="1"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164" fontId="25" fillId="0" borderId="0" xfId="44" applyNumberFormat="1" applyFont="1" applyFill="1" applyBorder="1" applyAlignment="1">
      <alignment horizontal="right"/>
    </xf>
    <xf numFmtId="164" fontId="25" fillId="0" borderId="14" xfId="44" applyNumberFormat="1" applyFont="1" applyFill="1" applyBorder="1" applyAlignment="1">
      <alignment horizontal="right"/>
    </xf>
    <xf numFmtId="164" fontId="28" fillId="0" borderId="15" xfId="44" applyNumberFormat="1" applyFont="1" applyBorder="1" applyAlignment="1">
      <alignment horizontal="right"/>
    </xf>
    <xf numFmtId="43" fontId="45" fillId="0" borderId="0" xfId="44" applyNumberFormat="1" applyFont="1" applyFill="1" applyAlignment="1">
      <alignment horizontal="right"/>
    </xf>
    <xf numFmtId="7" fontId="46" fillId="0" borderId="0" xfId="59" applyNumberFormat="1" applyFont="1" applyFill="1">
      <alignment/>
      <protection/>
    </xf>
    <xf numFmtId="38" fontId="46" fillId="0" borderId="0" xfId="59" applyNumberFormat="1" applyFont="1">
      <alignment/>
      <protection/>
    </xf>
    <xf numFmtId="164" fontId="25" fillId="0" borderId="0" xfId="44" applyNumberFormat="1" applyFont="1" applyFill="1" applyAlignment="1">
      <alignment horizontal="right"/>
    </xf>
    <xf numFmtId="7" fontId="25" fillId="0" borderId="0" xfId="59" applyNumberFormat="1" applyFont="1" applyFill="1" applyBorder="1" applyAlignment="1">
      <alignment horizontal="left"/>
      <protection/>
    </xf>
    <xf numFmtId="38" fontId="25" fillId="0" borderId="0" xfId="44" applyNumberFormat="1" applyFont="1" applyFill="1" applyBorder="1" applyAlignment="1">
      <alignment horizontal="right"/>
    </xf>
    <xf numFmtId="6" fontId="28" fillId="0" borderId="15" xfId="44" applyNumberFormat="1" applyFont="1" applyFill="1" applyBorder="1" applyAlignment="1">
      <alignment horizontal="right"/>
    </xf>
    <xf numFmtId="43" fontId="28" fillId="0" borderId="15" xfId="44" applyNumberFormat="1" applyFont="1" applyBorder="1" applyAlignment="1">
      <alignment horizontal="right"/>
    </xf>
    <xf numFmtId="0" fontId="33" fillId="0" borderId="0" xfId="59" applyNumberFormat="1" applyFont="1" applyAlignment="1">
      <alignment horizontal="left" vertical="center" wrapText="1"/>
      <protection/>
    </xf>
    <xf numFmtId="0" fontId="33" fillId="0" borderId="0" xfId="59" applyNumberFormat="1" applyFont="1" applyAlignment="1">
      <alignment horizontal="center" vertical="center" wrapText="1"/>
      <protection/>
    </xf>
    <xf numFmtId="43" fontId="37" fillId="0" borderId="0" xfId="44" applyFont="1" applyAlignment="1">
      <alignment/>
    </xf>
    <xf numFmtId="43" fontId="28" fillId="0" borderId="0" xfId="44" applyFont="1" applyFill="1" applyBorder="1" applyAlignment="1">
      <alignment horizontal="right"/>
    </xf>
    <xf numFmtId="0" fontId="33" fillId="0" borderId="0" xfId="59" applyFont="1" applyAlignment="1">
      <alignment horizontal="left" vertical="center" wrapText="1"/>
      <protection/>
    </xf>
    <xf numFmtId="38" fontId="33" fillId="0" borderId="0" xfId="59" applyNumberFormat="1" applyFont="1">
      <alignment/>
      <protection/>
    </xf>
    <xf numFmtId="0" fontId="33" fillId="0" borderId="0" xfId="60" applyFont="1">
      <alignment/>
      <protection/>
    </xf>
    <xf numFmtId="0" fontId="47" fillId="0" borderId="0" xfId="60" applyFont="1" applyAlignment="1">
      <alignment horizontal="center" vertical="center" wrapText="1"/>
      <protection/>
    </xf>
    <xf numFmtId="0" fontId="47" fillId="0" borderId="0" xfId="60" applyFont="1" applyAlignment="1">
      <alignment horizontal="right"/>
      <protection/>
    </xf>
    <xf numFmtId="0" fontId="33" fillId="0" borderId="0" xfId="60" applyFont="1" applyAlignment="1">
      <alignment horizontal="center"/>
      <protection/>
    </xf>
    <xf numFmtId="38" fontId="33" fillId="0" borderId="0" xfId="60" applyNumberFormat="1" applyFont="1">
      <alignment/>
      <protection/>
    </xf>
    <xf numFmtId="0" fontId="47" fillId="0" borderId="0" xfId="60" applyFont="1" applyBorder="1" applyAlignment="1">
      <alignment horizontal="right"/>
      <protection/>
    </xf>
    <xf numFmtId="0" fontId="47" fillId="0" borderId="0" xfId="60" applyFont="1" applyAlignment="1">
      <alignment horizontal="center"/>
      <protection/>
    </xf>
    <xf numFmtId="5" fontId="48" fillId="0" borderId="0" xfId="60" applyNumberFormat="1" applyFont="1" applyAlignment="1">
      <alignment horizontal="right"/>
      <protection/>
    </xf>
    <xf numFmtId="5" fontId="33" fillId="0" borderId="0" xfId="60" applyNumberFormat="1" applyFont="1" applyFill="1" applyAlignment="1">
      <alignment horizontal="center"/>
      <protection/>
    </xf>
    <xf numFmtId="5" fontId="33" fillId="0" borderId="0" xfId="60" applyNumberFormat="1" applyFont="1" applyAlignment="1">
      <alignment horizontal="center"/>
      <protection/>
    </xf>
    <xf numFmtId="0" fontId="37" fillId="0" borderId="0" xfId="60" applyFont="1">
      <alignment/>
      <protection/>
    </xf>
    <xf numFmtId="38" fontId="37" fillId="0" borderId="0" xfId="60" applyNumberFormat="1" applyFont="1">
      <alignment/>
      <protection/>
    </xf>
    <xf numFmtId="0" fontId="48" fillId="0" borderId="0" xfId="59" applyFont="1" applyAlignment="1">
      <alignment horizontal="right"/>
      <protection/>
    </xf>
    <xf numFmtId="5" fontId="33" fillId="0" borderId="0" xfId="59" applyNumberFormat="1" applyFont="1" applyBorder="1">
      <alignment/>
      <protection/>
    </xf>
    <xf numFmtId="5" fontId="33" fillId="0" borderId="0" xfId="59" applyNumberFormat="1" applyFont="1" applyBorder="1" applyAlignment="1">
      <alignment horizontal="center"/>
      <protection/>
    </xf>
    <xf numFmtId="0" fontId="33" fillId="0" borderId="0" xfId="59" applyFont="1">
      <alignment/>
      <protection/>
    </xf>
    <xf numFmtId="167" fontId="35" fillId="0" borderId="0" xfId="44" applyNumberFormat="1" applyFont="1" applyAlignment="1">
      <alignment horizontal="center"/>
    </xf>
    <xf numFmtId="43" fontId="49" fillId="0" borderId="0" xfId="59" applyNumberFormat="1" applyFont="1" applyBorder="1">
      <alignment/>
      <protection/>
    </xf>
    <xf numFmtId="167" fontId="22" fillId="0" borderId="0" xfId="44" applyNumberFormat="1" applyFont="1" applyAlignment="1">
      <alignment horizontal="left"/>
    </xf>
    <xf numFmtId="167" fontId="37" fillId="0" borderId="0" xfId="44" applyNumberFormat="1" applyFont="1" applyAlignment="1">
      <alignment horizontal="centerContinuous"/>
    </xf>
    <xf numFmtId="43" fontId="37" fillId="0" borderId="0" xfId="59" applyNumberFormat="1" applyFont="1" applyBorder="1">
      <alignment/>
      <protection/>
    </xf>
    <xf numFmtId="167" fontId="22" fillId="0" borderId="0" xfId="44" applyNumberFormat="1" applyFont="1" applyAlignment="1">
      <alignment horizontal="center"/>
    </xf>
    <xf numFmtId="43" fontId="22" fillId="0" borderId="0" xfId="59" applyNumberFormat="1" applyFont="1" applyBorder="1">
      <alignment/>
      <protection/>
    </xf>
    <xf numFmtId="167" fontId="28" fillId="0" borderId="0" xfId="44" applyNumberFormat="1" applyFont="1" applyFill="1" applyAlignment="1">
      <alignment horizontal="centerContinuous"/>
    </xf>
    <xf numFmtId="43" fontId="38" fillId="0" borderId="0" xfId="59" applyNumberFormat="1" applyFont="1" applyBorder="1">
      <alignment/>
      <protection/>
    </xf>
    <xf numFmtId="43" fontId="28" fillId="0" borderId="0" xfId="59" applyNumberFormat="1" applyFont="1" applyBorder="1" applyAlignment="1">
      <alignment horizontal="left"/>
      <protection/>
    </xf>
    <xf numFmtId="167" fontId="28" fillId="0" borderId="0" xfId="44" applyNumberFormat="1" applyFont="1" applyAlignment="1">
      <alignment horizontal="left"/>
    </xf>
    <xf numFmtId="167" fontId="25" fillId="0" borderId="0" xfId="44" applyNumberFormat="1" applyFont="1" applyAlignment="1">
      <alignment/>
    </xf>
    <xf numFmtId="167" fontId="25" fillId="0" borderId="0" xfId="44" applyNumberFormat="1" applyFont="1" applyFill="1" applyAlignment="1">
      <alignment/>
    </xf>
    <xf numFmtId="167" fontId="25" fillId="0" borderId="0" xfId="44" applyNumberFormat="1" applyFont="1" applyAlignment="1">
      <alignment horizontal="left"/>
    </xf>
    <xf numFmtId="167" fontId="28" fillId="0" borderId="0" xfId="44" applyNumberFormat="1" applyFont="1" applyAlignment="1">
      <alignment horizontal="center"/>
    </xf>
    <xf numFmtId="43" fontId="28" fillId="0" borderId="0" xfId="44" applyNumberFormat="1" applyFont="1" applyFill="1" applyAlignment="1">
      <alignment/>
    </xf>
    <xf numFmtId="43" fontId="28" fillId="0" borderId="0" xfId="44" applyNumberFormat="1" applyFont="1" applyAlignment="1">
      <alignment/>
    </xf>
    <xf numFmtId="43" fontId="25" fillId="0" borderId="0" xfId="44" applyFont="1" applyAlignment="1">
      <alignment/>
    </xf>
    <xf numFmtId="43" fontId="28" fillId="0" borderId="0" xfId="44" applyNumberFormat="1" applyFont="1" applyBorder="1" applyAlignment="1">
      <alignment/>
    </xf>
    <xf numFmtId="43" fontId="25" fillId="0" borderId="0" xfId="44" applyFont="1" applyBorder="1" applyAlignment="1">
      <alignment/>
    </xf>
    <xf numFmtId="167" fontId="25" fillId="0" borderId="0" xfId="44" applyNumberFormat="1" applyFont="1" applyAlignment="1">
      <alignment/>
    </xf>
    <xf numFmtId="43" fontId="45" fillId="0" borderId="0" xfId="44" applyNumberFormat="1" applyFont="1" applyFill="1" applyAlignment="1">
      <alignment/>
    </xf>
    <xf numFmtId="43" fontId="46" fillId="0" borderId="0" xfId="44" applyFont="1" applyFill="1" applyAlignment="1">
      <alignment/>
    </xf>
    <xf numFmtId="43" fontId="46" fillId="0" borderId="0" xfId="59" applyNumberFormat="1" applyFont="1" applyBorder="1">
      <alignment/>
      <protection/>
    </xf>
    <xf numFmtId="38" fontId="25" fillId="0" borderId="0" xfId="44" applyNumberFormat="1" applyFont="1" applyFill="1" applyAlignment="1">
      <alignment/>
    </xf>
    <xf numFmtId="6" fontId="28" fillId="0" borderId="15" xfId="44" applyNumberFormat="1" applyFont="1" applyBorder="1" applyAlignment="1">
      <alignment/>
    </xf>
    <xf numFmtId="43" fontId="28" fillId="0" borderId="15" xfId="44" applyNumberFormat="1" applyFont="1" applyBorder="1" applyAlignment="1">
      <alignment/>
    </xf>
    <xf numFmtId="167" fontId="25" fillId="0" borderId="0" xfId="44" applyNumberFormat="1" applyFont="1" applyBorder="1" applyAlignment="1">
      <alignment/>
    </xf>
    <xf numFmtId="5" fontId="33" fillId="0" borderId="0" xfId="44" applyNumberFormat="1" applyFont="1" applyBorder="1" applyAlignment="1">
      <alignment/>
    </xf>
    <xf numFmtId="167" fontId="33" fillId="0" borderId="0" xfId="44" applyNumberFormat="1" applyFont="1" applyAlignment="1">
      <alignment horizontal="left"/>
    </xf>
    <xf numFmtId="167" fontId="33" fillId="0" borderId="0" xfId="44" applyNumberFormat="1" applyFont="1" applyAlignment="1">
      <alignment/>
    </xf>
    <xf numFmtId="167" fontId="33" fillId="0" borderId="0" xfId="44" applyNumberFormat="1" applyFont="1" applyBorder="1" applyAlignment="1">
      <alignment/>
    </xf>
    <xf numFmtId="43" fontId="33" fillId="0" borderId="0" xfId="59" applyNumberFormat="1" applyFont="1" applyBorder="1">
      <alignment/>
      <protection/>
    </xf>
    <xf numFmtId="167" fontId="37" fillId="0" borderId="0" xfId="44" applyNumberFormat="1" applyFont="1" applyAlignment="1">
      <alignment/>
    </xf>
    <xf numFmtId="164" fontId="25" fillId="0" borderId="0" xfId="44" applyNumberFormat="1" applyFont="1" applyAlignment="1">
      <alignment/>
    </xf>
    <xf numFmtId="0" fontId="35" fillId="0" borderId="0" xfId="59" applyFont="1" applyBorder="1" applyAlignment="1">
      <alignment horizontal="centerContinuous"/>
      <protection/>
    </xf>
    <xf numFmtId="43" fontId="35" fillId="0" borderId="0" xfId="44" applyFont="1" applyFill="1" applyAlignment="1">
      <alignment horizontal="centerContinuous"/>
    </xf>
    <xf numFmtId="43" fontId="35" fillId="0" borderId="0" xfId="44" applyFont="1" applyBorder="1" applyAlignment="1">
      <alignment horizontal="centerContinuous"/>
    </xf>
    <xf numFmtId="43" fontId="43" fillId="0" borderId="0" xfId="44" applyFont="1" applyBorder="1" applyAlignment="1">
      <alignment horizontal="centerContinuous"/>
    </xf>
    <xf numFmtId="43" fontId="43" fillId="0" borderId="0" xfId="44" applyFont="1" applyBorder="1" applyAlignment="1">
      <alignment/>
    </xf>
    <xf numFmtId="0" fontId="43" fillId="0" borderId="0" xfId="59" applyFont="1" applyBorder="1">
      <alignment/>
      <protection/>
    </xf>
    <xf numFmtId="43" fontId="21" fillId="0" borderId="0" xfId="44" applyFont="1" applyFill="1" applyAlignment="1">
      <alignment horizontal="centerContinuous"/>
    </xf>
    <xf numFmtId="43" fontId="25" fillId="0" borderId="0" xfId="44" applyFont="1" applyBorder="1" applyAlignment="1">
      <alignment horizontal="centerContinuous"/>
    </xf>
    <xf numFmtId="0" fontId="22" fillId="0" borderId="0" xfId="59" applyFont="1" applyBorder="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7" fillId="0" borderId="0" xfId="44" applyFont="1" applyBorder="1" applyAlignment="1">
      <alignment horizontal="centerContinuous"/>
    </xf>
    <xf numFmtId="0" fontId="25" fillId="0" borderId="0" xfId="59" applyFont="1" applyBorder="1" applyAlignment="1">
      <alignment horizontal="centerContinuous"/>
      <protection/>
    </xf>
    <xf numFmtId="0" fontId="28" fillId="0" borderId="0" xfId="59" applyFont="1" applyBorder="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Border="1" applyAlignment="1">
      <alignment horizontal="right"/>
      <protection/>
    </xf>
    <xf numFmtId="41" fontId="25" fillId="0" borderId="0" xfId="44" applyNumberFormat="1" applyFont="1" applyBorder="1" applyAlignment="1">
      <alignment horizontal="right"/>
    </xf>
    <xf numFmtId="38" fontId="25" fillId="0" borderId="0" xfId="59" applyNumberFormat="1" applyFont="1" applyBorder="1" applyAlignment="1">
      <alignment horizontal="right"/>
      <protection/>
    </xf>
    <xf numFmtId="38" fontId="28" fillId="0" borderId="0" xfId="59" applyNumberFormat="1" applyFont="1" applyBorder="1">
      <alignment/>
      <protection/>
    </xf>
    <xf numFmtId="164" fontId="28" fillId="0" borderId="14" xfId="44" applyNumberFormat="1" applyFont="1" applyBorder="1" applyAlignment="1">
      <alignment horizontal="right"/>
    </xf>
    <xf numFmtId="38" fontId="28" fillId="0" borderId="0" xfId="59" applyNumberFormat="1" applyFont="1" applyBorder="1" applyAlignment="1">
      <alignment horizontal="center" wrapText="1"/>
      <protection/>
    </xf>
    <xf numFmtId="43" fontId="45" fillId="0" borderId="0" xfId="44" applyFont="1" applyBorder="1" applyAlignment="1">
      <alignment horizontal="right"/>
    </xf>
    <xf numFmtId="43" fontId="46" fillId="0" borderId="0" xfId="44" applyFont="1" applyFill="1" applyAlignment="1">
      <alignment horizontal="right"/>
    </xf>
    <xf numFmtId="43" fontId="42" fillId="0" borderId="0" xfId="44" applyFont="1" applyBorder="1" applyAlignment="1">
      <alignment horizontal="right"/>
    </xf>
    <xf numFmtId="38" fontId="46" fillId="0" borderId="0" xfId="59" applyNumberFormat="1" applyFont="1" applyBorder="1">
      <alignment/>
      <protection/>
    </xf>
    <xf numFmtId="43" fontId="46" fillId="0" borderId="0" xfId="44" applyFont="1" applyBorder="1" applyAlignment="1">
      <alignment horizontal="right"/>
    </xf>
    <xf numFmtId="38" fontId="46" fillId="0" borderId="0" xfId="59" applyNumberFormat="1" applyFont="1" applyBorder="1" applyAlignment="1">
      <alignment horizontal="right"/>
      <protection/>
    </xf>
    <xf numFmtId="43" fontId="28" fillId="0" borderId="14" xfId="44" applyNumberFormat="1"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19%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8524467</v>
          </cell>
        </row>
        <row r="27">
          <cell r="J27">
            <v>1247748</v>
          </cell>
        </row>
        <row r="31">
          <cell r="J31">
            <v>1217589</v>
          </cell>
        </row>
        <row r="35">
          <cell r="J35">
            <v>76831</v>
          </cell>
        </row>
        <row r="42">
          <cell r="J42">
            <v>97307</v>
          </cell>
        </row>
        <row r="53">
          <cell r="J53">
            <v>15525</v>
          </cell>
        </row>
        <row r="65">
          <cell r="I65">
            <v>0</v>
          </cell>
        </row>
        <row r="66">
          <cell r="I66">
            <v>0</v>
          </cell>
        </row>
        <row r="67">
          <cell r="I67">
            <v>0</v>
          </cell>
        </row>
        <row r="69">
          <cell r="I69">
            <v>-2512727</v>
          </cell>
        </row>
        <row r="70">
          <cell r="I70">
            <v>-956143</v>
          </cell>
        </row>
        <row r="71">
          <cell r="I71">
            <v>-7614</v>
          </cell>
        </row>
        <row r="123">
          <cell r="J123">
            <v>-122063</v>
          </cell>
        </row>
        <row r="127">
          <cell r="J127">
            <v>-11911</v>
          </cell>
        </row>
        <row r="131">
          <cell r="J131">
            <v>-8614</v>
          </cell>
        </row>
        <row r="139">
          <cell r="J139">
            <v>-113054</v>
          </cell>
        </row>
        <row r="163">
          <cell r="J163">
            <v>-83897</v>
          </cell>
        </row>
        <row r="166">
          <cell r="J166">
            <v>-882887</v>
          </cell>
        </row>
        <row r="169">
          <cell r="J169">
            <v>-961700</v>
          </cell>
        </row>
        <row r="172">
          <cell r="J172">
            <v>-198972</v>
          </cell>
        </row>
        <row r="179">
          <cell r="J179">
            <v>-38372</v>
          </cell>
        </row>
        <row r="189">
          <cell r="H189">
            <v>10092</v>
          </cell>
        </row>
        <row r="193">
          <cell r="H193">
            <v>56573</v>
          </cell>
        </row>
        <row r="206">
          <cell r="G206">
            <v>0</v>
          </cell>
          <cell r="I206">
            <v>19</v>
          </cell>
        </row>
        <row r="207">
          <cell r="G207">
            <v>0</v>
          </cell>
          <cell r="I207">
            <v>1</v>
          </cell>
        </row>
        <row r="209">
          <cell r="G209">
            <v>3719</v>
          </cell>
          <cell r="I209">
            <v>62319</v>
          </cell>
        </row>
        <row r="210">
          <cell r="G210">
            <v>1152</v>
          </cell>
          <cell r="I210">
            <v>26611</v>
          </cell>
        </row>
        <row r="211">
          <cell r="G211">
            <v>8</v>
          </cell>
          <cell r="I211">
            <v>486</v>
          </cell>
        </row>
        <row r="213">
          <cell r="G213">
            <v>-1183284</v>
          </cell>
          <cell r="I213">
            <v>-5082174</v>
          </cell>
        </row>
        <row r="214">
          <cell r="G214">
            <v>-431791</v>
          </cell>
          <cell r="I214">
            <v>-1941583</v>
          </cell>
        </row>
        <row r="215">
          <cell r="G215">
            <v>-2619</v>
          </cell>
          <cell r="I215">
            <v>-15288</v>
          </cell>
        </row>
        <row r="251">
          <cell r="H251">
            <v>-64249</v>
          </cell>
          <cell r="J251">
            <v>-260034</v>
          </cell>
        </row>
        <row r="258">
          <cell r="H258">
            <v>-12321</v>
          </cell>
          <cell r="J258">
            <v>-28948</v>
          </cell>
        </row>
        <row r="260">
          <cell r="G260">
            <v>-100</v>
          </cell>
          <cell r="I260">
            <v>-2100</v>
          </cell>
        </row>
        <row r="261">
          <cell r="G261">
            <v>-3090</v>
          </cell>
          <cell r="I261">
            <v>-12627</v>
          </cell>
        </row>
        <row r="262">
          <cell r="H262">
            <v>-3190</v>
          </cell>
          <cell r="J262">
            <v>-14727</v>
          </cell>
        </row>
        <row r="275">
          <cell r="G275">
            <v>-1883</v>
          </cell>
          <cell r="I275">
            <v>-2782</v>
          </cell>
        </row>
        <row r="276">
          <cell r="G276">
            <v>0</v>
          </cell>
          <cell r="I276">
            <v>-84</v>
          </cell>
        </row>
        <row r="278">
          <cell r="G278">
            <v>0</v>
          </cell>
          <cell r="I278">
            <v>0</v>
          </cell>
        </row>
        <row r="279">
          <cell r="G279">
            <v>-12934</v>
          </cell>
          <cell r="I279">
            <v>-12934</v>
          </cell>
        </row>
        <row r="281">
          <cell r="H281">
            <v>-14817</v>
          </cell>
          <cell r="J281">
            <v>-15800</v>
          </cell>
        </row>
        <row r="362">
          <cell r="H362">
            <v>0</v>
          </cell>
          <cell r="J362">
            <v>-2</v>
          </cell>
        </row>
        <row r="366">
          <cell r="H366">
            <v>-469</v>
          </cell>
          <cell r="J366">
            <v>-8133</v>
          </cell>
        </row>
        <row r="370">
          <cell r="H370">
            <v>129343</v>
          </cell>
          <cell r="J370">
            <v>571469</v>
          </cell>
        </row>
        <row r="372">
          <cell r="H372">
            <v>128874</v>
          </cell>
          <cell r="J372">
            <v>563334</v>
          </cell>
        </row>
        <row r="375">
          <cell r="H375">
            <v>6701</v>
          </cell>
          <cell r="J375">
            <v>38228</v>
          </cell>
        </row>
        <row r="377">
          <cell r="H377">
            <v>4100</v>
          </cell>
          <cell r="J377">
            <v>16295</v>
          </cell>
        </row>
        <row r="381">
          <cell r="H381">
            <v>9927</v>
          </cell>
          <cell r="J381">
            <v>43755</v>
          </cell>
        </row>
        <row r="383">
          <cell r="H383">
            <v>20728</v>
          </cell>
          <cell r="J383">
            <v>98278</v>
          </cell>
        </row>
        <row r="604">
          <cell r="H604">
            <v>923341</v>
          </cell>
          <cell r="J604">
            <v>3206124</v>
          </cell>
        </row>
      </sheetData>
      <sheetData sheetId="13">
        <row r="9">
          <cell r="B9">
            <v>595523</v>
          </cell>
          <cell r="C9">
            <v>5789</v>
          </cell>
          <cell r="D9">
            <v>0</v>
          </cell>
        </row>
        <row r="10">
          <cell r="B10">
            <v>30500</v>
          </cell>
          <cell r="C10">
            <v>31000</v>
          </cell>
          <cell r="D10">
            <v>9100</v>
          </cell>
        </row>
        <row r="11">
          <cell r="B11">
            <v>0</v>
          </cell>
          <cell r="C11">
            <v>0</v>
          </cell>
          <cell r="D11">
            <v>0</v>
          </cell>
        </row>
        <row r="16">
          <cell r="B16">
            <v>231054</v>
          </cell>
          <cell r="C16">
            <v>15346</v>
          </cell>
          <cell r="D16">
            <v>0</v>
          </cell>
        </row>
        <row r="17">
          <cell r="B17">
            <v>11834</v>
          </cell>
          <cell r="C17">
            <v>82171</v>
          </cell>
          <cell r="D17">
            <v>0</v>
          </cell>
        </row>
        <row r="18">
          <cell r="B18">
            <v>0</v>
          </cell>
          <cell r="C18">
            <v>0</v>
          </cell>
          <cell r="D18">
            <v>0</v>
          </cell>
        </row>
      </sheetData>
      <sheetData sheetId="14">
        <row r="12">
          <cell r="E12">
            <v>180447</v>
          </cell>
        </row>
        <row r="19">
          <cell r="E19">
            <v>102817</v>
          </cell>
        </row>
        <row r="22">
          <cell r="B22">
            <v>163680</v>
          </cell>
          <cell r="C22">
            <v>12053</v>
          </cell>
          <cell r="D22">
            <v>0</v>
          </cell>
        </row>
        <row r="23">
          <cell r="B23">
            <v>8383</v>
          </cell>
          <cell r="C23">
            <v>64536</v>
          </cell>
          <cell r="D23">
            <v>34612</v>
          </cell>
        </row>
        <row r="24">
          <cell r="B24">
            <v>0</v>
          </cell>
          <cell r="C24">
            <v>0</v>
          </cell>
          <cell r="D24">
            <v>0</v>
          </cell>
        </row>
      </sheetData>
      <sheetData sheetId="15">
        <row r="9">
          <cell r="E9">
            <v>0</v>
          </cell>
          <cell r="K9">
            <v>2408</v>
          </cell>
        </row>
        <row r="10">
          <cell r="E10">
            <v>30000</v>
          </cell>
          <cell r="K10">
            <v>9379</v>
          </cell>
        </row>
        <row r="11">
          <cell r="E11">
            <v>0</v>
          </cell>
          <cell r="K11">
            <v>0</v>
          </cell>
        </row>
        <row r="12">
          <cell r="C12">
            <v>4707</v>
          </cell>
          <cell r="I12">
            <v>7080</v>
          </cell>
        </row>
        <row r="15">
          <cell r="E15">
            <v>152973</v>
          </cell>
          <cell r="K15">
            <v>54003</v>
          </cell>
        </row>
        <row r="16">
          <cell r="E16">
            <v>120663</v>
          </cell>
          <cell r="K16">
            <v>39168</v>
          </cell>
        </row>
        <row r="17">
          <cell r="E17">
            <v>0</v>
          </cell>
          <cell r="K17">
            <v>0</v>
          </cell>
        </row>
        <row r="18">
          <cell r="C18">
            <v>28596</v>
          </cell>
          <cell r="I18">
            <v>64575</v>
          </cell>
        </row>
        <row r="21">
          <cell r="E21">
            <v>253928</v>
          </cell>
          <cell r="K21">
            <v>73691</v>
          </cell>
        </row>
        <row r="22">
          <cell r="E22">
            <v>31654</v>
          </cell>
          <cell r="K22">
            <v>23390</v>
          </cell>
        </row>
        <row r="23">
          <cell r="E23">
            <v>0</v>
          </cell>
          <cell r="K23">
            <v>0</v>
          </cell>
        </row>
        <row r="24">
          <cell r="C24">
            <v>29686</v>
          </cell>
          <cell r="I24">
            <v>67395</v>
          </cell>
        </row>
        <row r="30">
          <cell r="C30">
            <v>62989</v>
          </cell>
          <cell r="E30">
            <v>589218</v>
          </cell>
          <cell r="I30">
            <v>139050</v>
          </cell>
        </row>
      </sheetData>
      <sheetData sheetId="16">
        <row r="9">
          <cell r="E9">
            <v>454012</v>
          </cell>
          <cell r="K9">
            <v>89479</v>
          </cell>
        </row>
        <row r="10">
          <cell r="E10">
            <v>44955</v>
          </cell>
          <cell r="K10">
            <v>61911</v>
          </cell>
        </row>
        <row r="11">
          <cell r="E11">
            <v>0</v>
          </cell>
          <cell r="K11">
            <v>0</v>
          </cell>
        </row>
        <row r="12">
          <cell r="C12">
            <v>93939</v>
          </cell>
          <cell r="I12">
            <v>57451</v>
          </cell>
        </row>
        <row r="15">
          <cell r="E15">
            <v>1785360</v>
          </cell>
          <cell r="K15">
            <v>342897</v>
          </cell>
        </row>
        <row r="16">
          <cell r="E16">
            <v>458688</v>
          </cell>
          <cell r="K16">
            <v>172327</v>
          </cell>
        </row>
        <row r="17">
          <cell r="E17">
            <v>0</v>
          </cell>
          <cell r="K17">
            <v>0</v>
          </cell>
        </row>
        <row r="18">
          <cell r="C18">
            <v>208310</v>
          </cell>
          <cell r="I18">
            <v>306914</v>
          </cell>
        </row>
        <row r="21">
          <cell r="E21">
            <v>534851</v>
          </cell>
          <cell r="K21">
            <v>117677</v>
          </cell>
        </row>
        <row r="22">
          <cell r="E22">
            <v>122439</v>
          </cell>
          <cell r="K22">
            <v>63805</v>
          </cell>
        </row>
        <row r="23">
          <cell r="E23">
            <v>0</v>
          </cell>
          <cell r="K23">
            <v>0</v>
          </cell>
        </row>
        <row r="24">
          <cell r="C24">
            <v>64053</v>
          </cell>
          <cell r="I24">
            <v>117429</v>
          </cell>
        </row>
        <row r="30">
          <cell r="C30">
            <v>366302</v>
          </cell>
          <cell r="E30">
            <v>3400305</v>
          </cell>
          <cell r="I30">
            <v>481794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A1" sqref="A1:E1"/>
    </sheetView>
  </sheetViews>
  <sheetFormatPr defaultColWidth="15.7109375" defaultRowHeight="15" customHeight="1"/>
  <cols>
    <col min="1" max="1" width="52.57421875" style="11" customWidth="1"/>
    <col min="2" max="3" width="15.7109375" style="41" customWidth="1"/>
    <col min="4" max="4" width="17.28125" style="41" customWidth="1"/>
    <col min="5" max="5" width="20.57421875" style="41" bestFit="1" customWidth="1"/>
    <col min="6" max="6" width="16.8515625" style="11" bestFit="1" customWidth="1"/>
    <col min="7" max="16384" width="15.7109375" style="11" customWidth="1"/>
  </cols>
  <sheetData>
    <row r="1" spans="1:5" s="2" customFormat="1" ht="30" customHeight="1">
      <c r="A1" s="1" t="s">
        <v>0</v>
      </c>
      <c r="B1" s="1"/>
      <c r="C1" s="1"/>
      <c r="D1" s="1"/>
      <c r="E1" s="1"/>
    </row>
    <row r="2" spans="1:5" s="2" customFormat="1" ht="15" customHeight="1">
      <c r="A2" s="3"/>
      <c r="B2" s="3"/>
      <c r="C2" s="3"/>
      <c r="D2" s="3"/>
      <c r="E2" s="3"/>
    </row>
    <row r="3" spans="1:5" s="5" customFormat="1" ht="15" customHeight="1">
      <c r="A3" s="4" t="s">
        <v>1</v>
      </c>
      <c r="B3" s="4"/>
      <c r="C3" s="4"/>
      <c r="D3" s="4"/>
      <c r="E3" s="4"/>
    </row>
    <row r="4" spans="1:5" s="5" customFormat="1" ht="15" customHeight="1">
      <c r="A4" s="6" t="s">
        <v>2</v>
      </c>
      <c r="B4" s="6"/>
      <c r="C4" s="6"/>
      <c r="D4" s="6"/>
      <c r="E4" s="6"/>
    </row>
    <row r="5" spans="1:5" s="5" customFormat="1" ht="15" customHeight="1">
      <c r="A5" s="7"/>
      <c r="B5" s="8"/>
      <c r="C5" s="8"/>
      <c r="D5" s="8"/>
      <c r="E5" s="8"/>
    </row>
    <row r="6" spans="1:5" ht="45" customHeight="1">
      <c r="A6" s="9"/>
      <c r="B6" s="10" t="s">
        <v>3</v>
      </c>
      <c r="C6" s="10" t="s">
        <v>4</v>
      </c>
      <c r="D6" s="10" t="s">
        <v>5</v>
      </c>
      <c r="E6" s="11"/>
    </row>
    <row r="7" spans="1:5" ht="15" customHeight="1">
      <c r="A7" s="12" t="s">
        <v>6</v>
      </c>
      <c r="B7" s="13"/>
      <c r="C7" s="13"/>
      <c r="D7" s="13"/>
      <c r="E7" s="11"/>
    </row>
    <row r="8" spans="1:5" ht="15" customHeight="1">
      <c r="A8" s="14" t="s">
        <v>7</v>
      </c>
      <c r="B8" s="15">
        <f>'[1]TB - Rounded'!J27</f>
        <v>1247748</v>
      </c>
      <c r="C8" s="16">
        <v>0</v>
      </c>
      <c r="D8" s="15">
        <f>SUM(B8:C8)</f>
        <v>1247748</v>
      </c>
      <c r="E8" s="11"/>
    </row>
    <row r="9" spans="1:5" ht="15" customHeight="1">
      <c r="A9" s="14" t="s">
        <v>8</v>
      </c>
      <c r="B9" s="17">
        <f>'[1]TB - Rounded'!J31</f>
        <v>1217589</v>
      </c>
      <c r="C9" s="16">
        <v>0</v>
      </c>
      <c r="D9" s="17">
        <f>SUM(B9:C9)</f>
        <v>1217589</v>
      </c>
      <c r="E9" s="11"/>
    </row>
    <row r="10" spans="1:5" ht="15" customHeight="1">
      <c r="A10" s="14" t="s">
        <v>9</v>
      </c>
      <c r="B10" s="17">
        <f>'[1]TB - Rounded'!J22</f>
        <v>8524467</v>
      </c>
      <c r="C10" s="16">
        <v>0</v>
      </c>
      <c r="D10" s="17">
        <f>SUM(B10:C10)</f>
        <v>8524467</v>
      </c>
      <c r="E10" s="11"/>
    </row>
    <row r="11" spans="1:5" ht="15" customHeight="1">
      <c r="A11" s="14" t="s">
        <v>10</v>
      </c>
      <c r="B11" s="17">
        <v>122110</v>
      </c>
      <c r="C11" s="17">
        <f>B11</f>
        <v>122110</v>
      </c>
      <c r="D11" s="18">
        <v>0</v>
      </c>
      <c r="E11" s="11"/>
    </row>
    <row r="12" spans="1:5" ht="15" customHeight="1">
      <c r="A12" s="14" t="s">
        <v>11</v>
      </c>
      <c r="B12" s="19">
        <f>'Equity YTD-4'!B34</f>
        <v>76831</v>
      </c>
      <c r="C12" s="16">
        <v>0</v>
      </c>
      <c r="D12" s="17">
        <f>SUM(B12:C12)</f>
        <v>76831</v>
      </c>
      <c r="E12" s="11"/>
    </row>
    <row r="13" spans="1:5" ht="15" customHeight="1">
      <c r="A13" s="14" t="s">
        <v>12</v>
      </c>
      <c r="B13" s="17">
        <f>91111-26966</f>
        <v>64145</v>
      </c>
      <c r="C13" s="17">
        <f>B13</f>
        <v>64145</v>
      </c>
      <c r="D13" s="18">
        <f>+B13-C13</f>
        <v>0</v>
      </c>
      <c r="E13" s="11"/>
    </row>
    <row r="14" spans="1:5" ht="15" customHeight="1">
      <c r="A14" s="14" t="s">
        <v>13</v>
      </c>
      <c r="B14" s="19">
        <f>+'[1]TB - Rounded'!J53+14419-8138+2</f>
        <v>21808</v>
      </c>
      <c r="C14" s="19">
        <f>14419-8138</f>
        <v>6281</v>
      </c>
      <c r="D14" s="17">
        <f>B14-C14</f>
        <v>15527</v>
      </c>
      <c r="E14" s="20"/>
    </row>
    <row r="15" spans="1:5" ht="15" customHeight="1">
      <c r="A15" s="14" t="s">
        <v>14</v>
      </c>
      <c r="B15" s="19">
        <f>17949-3875</f>
        <v>14074</v>
      </c>
      <c r="C15" s="19">
        <f>B15</f>
        <v>14074</v>
      </c>
      <c r="D15" s="16">
        <f>B15-C15</f>
        <v>0</v>
      </c>
      <c r="E15" s="20"/>
    </row>
    <row r="16" spans="1:5" ht="15" customHeight="1">
      <c r="A16" s="14" t="s">
        <v>15</v>
      </c>
      <c r="B16" s="19">
        <f>'[1]TB - Rounded'!J42</f>
        <v>97307</v>
      </c>
      <c r="C16" s="21">
        <v>0</v>
      </c>
      <c r="D16" s="17">
        <f>+B16-C16</f>
        <v>97307</v>
      </c>
      <c r="E16" s="11"/>
    </row>
    <row r="17" spans="1:5" ht="15" customHeight="1">
      <c r="A17" s="14" t="s">
        <v>16</v>
      </c>
      <c r="B17" s="19">
        <v>5056</v>
      </c>
      <c r="C17" s="19">
        <f>B17</f>
        <v>5056</v>
      </c>
      <c r="D17" s="16">
        <f>B17-C17</f>
        <v>0</v>
      </c>
      <c r="E17" s="11"/>
    </row>
    <row r="18" spans="1:6" ht="15" customHeight="1">
      <c r="A18" s="22" t="s">
        <v>17</v>
      </c>
      <c r="B18" s="23">
        <f>SUM(B8:B17)</f>
        <v>11391135</v>
      </c>
      <c r="C18" s="23">
        <f>SUM(C8:C17)</f>
        <v>211666</v>
      </c>
      <c r="D18" s="23">
        <f>SUM(D8:D17)</f>
        <v>11179469</v>
      </c>
      <c r="E18" s="24"/>
      <c r="F18" s="25"/>
    </row>
    <row r="19" spans="1:5" ht="15" customHeight="1">
      <c r="A19" s="22"/>
      <c r="B19" s="26"/>
      <c r="C19" s="26"/>
      <c r="D19" s="24"/>
      <c r="E19" s="11"/>
    </row>
    <row r="20" spans="1:5" ht="15" customHeight="1">
      <c r="A20" s="27" t="s">
        <v>18</v>
      </c>
      <c r="B20" s="28"/>
      <c r="C20" s="28"/>
      <c r="D20" s="28"/>
      <c r="E20" s="11"/>
    </row>
    <row r="21" spans="1:5" ht="15" customHeight="1">
      <c r="A21" s="14" t="s">
        <v>19</v>
      </c>
      <c r="B21" s="28"/>
      <c r="C21" s="29">
        <f>-'[1]TB - Rounded'!J166</f>
        <v>882887</v>
      </c>
      <c r="D21" s="28"/>
      <c r="E21" s="11"/>
    </row>
    <row r="22" spans="1:5" ht="15" customHeight="1">
      <c r="A22" s="14" t="s">
        <v>20</v>
      </c>
      <c r="B22" s="28"/>
      <c r="C22" s="29">
        <f>-'[1]TB - Rounded'!J169</f>
        <v>961700</v>
      </c>
      <c r="D22" s="28"/>
      <c r="E22" s="11"/>
    </row>
    <row r="23" spans="1:5" ht="15" customHeight="1">
      <c r="A23" s="14" t="s">
        <v>21</v>
      </c>
      <c r="B23" s="28"/>
      <c r="C23" s="29">
        <f>-'[1]TB - Rounded'!J163</f>
        <v>83897</v>
      </c>
      <c r="D23" s="28"/>
      <c r="E23" s="11"/>
    </row>
    <row r="24" spans="1:5" ht="15" customHeight="1">
      <c r="A24" s="14" t="s">
        <v>22</v>
      </c>
      <c r="B24" s="28"/>
      <c r="C24" s="29">
        <f>-'[1]TB - Rounded'!J172</f>
        <v>198972</v>
      </c>
      <c r="D24" s="28"/>
      <c r="E24" s="11"/>
    </row>
    <row r="25" spans="1:5" ht="15" customHeight="1">
      <c r="A25" s="14" t="s">
        <v>23</v>
      </c>
      <c r="B25" s="28"/>
      <c r="C25" s="29">
        <f>-'[1]TB - Rounded'!J179-1</f>
        <v>38371</v>
      </c>
      <c r="D25" s="30"/>
      <c r="E25" s="11"/>
    </row>
    <row r="26" spans="1:9" ht="15" customHeight="1">
      <c r="A26" s="14" t="s">
        <v>24</v>
      </c>
      <c r="B26" s="28"/>
      <c r="C26" s="29">
        <f>-'[1]TB - Rounded'!J131-1</f>
        <v>8613</v>
      </c>
      <c r="D26" s="30"/>
      <c r="E26" s="11"/>
      <c r="I26" s="11" t="s">
        <v>25</v>
      </c>
    </row>
    <row r="27" spans="1:5" ht="15" customHeight="1">
      <c r="A27" s="14" t="s">
        <v>26</v>
      </c>
      <c r="B27" s="28"/>
      <c r="C27" s="31">
        <f>-'[1]TB - Rounded'!J127</f>
        <v>11911</v>
      </c>
      <c r="D27" s="30"/>
      <c r="E27" s="11"/>
    </row>
    <row r="28" spans="1:5" ht="15" customHeight="1">
      <c r="A28" s="14"/>
      <c r="B28" s="32"/>
      <c r="C28" s="28"/>
      <c r="D28" s="30"/>
      <c r="E28" s="11"/>
    </row>
    <row r="29" spans="1:5" ht="15" customHeight="1">
      <c r="A29" s="22" t="s">
        <v>27</v>
      </c>
      <c r="B29" s="28"/>
      <c r="C29" s="28"/>
      <c r="D29" s="33">
        <f>SUM(C21:C27)</f>
        <v>2186351</v>
      </c>
      <c r="E29" s="11"/>
    </row>
    <row r="30" spans="1:5" ht="15" customHeight="1">
      <c r="A30" s="34"/>
      <c r="B30" s="28"/>
      <c r="C30" s="28"/>
      <c r="D30" s="28"/>
      <c r="E30" s="11"/>
    </row>
    <row r="31" spans="1:5" ht="15" customHeight="1">
      <c r="A31" s="27" t="s">
        <v>28</v>
      </c>
      <c r="B31" s="28"/>
      <c r="C31" s="28"/>
      <c r="D31" s="28"/>
      <c r="E31" s="11"/>
    </row>
    <row r="32" spans="1:5" ht="15" customHeight="1">
      <c r="A32" s="14" t="s">
        <v>29</v>
      </c>
      <c r="B32" s="28"/>
      <c r="C32" s="29">
        <f>'Equity YTD-4'!F42</f>
        <v>3476484</v>
      </c>
      <c r="D32" s="28"/>
      <c r="E32" s="11"/>
    </row>
    <row r="33" spans="1:6" ht="15" customHeight="1">
      <c r="A33" s="14" t="s">
        <v>30</v>
      </c>
      <c r="B33" s="28"/>
      <c r="C33" s="29">
        <f>'Losses Incurred YTD-10'!F18</f>
        <v>671912</v>
      </c>
      <c r="D33" s="30"/>
      <c r="E33" s="35"/>
      <c r="F33" s="36"/>
    </row>
    <row r="34" spans="1:6" ht="15" customHeight="1">
      <c r="A34" s="14" t="s">
        <v>31</v>
      </c>
      <c r="B34" s="28"/>
      <c r="C34" s="29">
        <f>'Losses Incurred YTD-10'!F24</f>
        <v>340405</v>
      </c>
      <c r="D34" s="30"/>
      <c r="E34" s="35"/>
      <c r="F34" s="36"/>
    </row>
    <row r="35" spans="1:6" ht="15" customHeight="1">
      <c r="A35" s="14" t="s">
        <v>32</v>
      </c>
      <c r="B35" s="28"/>
      <c r="C35" s="29">
        <f>'[1]Unpaid Loss Expense Reserves-14'!E12</f>
        <v>180447</v>
      </c>
      <c r="D35" s="30"/>
      <c r="E35" s="35"/>
      <c r="F35" s="36"/>
    </row>
    <row r="36" spans="1:7" ht="15" customHeight="1">
      <c r="A36" s="14" t="s">
        <v>33</v>
      </c>
      <c r="B36" s="26"/>
      <c r="C36" s="29">
        <f>'[1]Unpaid Loss Expense Reserves-14'!E19</f>
        <v>102817</v>
      </c>
      <c r="D36" s="30"/>
      <c r="E36" s="35"/>
      <c r="F36" s="35"/>
      <c r="G36" s="35"/>
    </row>
    <row r="37" spans="1:5" ht="15" customHeight="1">
      <c r="A37" s="14" t="s">
        <v>34</v>
      </c>
      <c r="B37" s="28"/>
      <c r="C37" s="29">
        <f>'Equity YTD-4'!F45</f>
        <v>113054</v>
      </c>
      <c r="D37" s="28"/>
      <c r="E37" s="11"/>
    </row>
    <row r="38" spans="1:5" ht="15" customHeight="1">
      <c r="A38" s="14" t="s">
        <v>35</v>
      </c>
      <c r="B38" s="28"/>
      <c r="C38" s="31">
        <f>'Equity YTD-4'!F46</f>
        <v>122063</v>
      </c>
      <c r="D38" s="28"/>
      <c r="E38" s="11"/>
    </row>
    <row r="39" spans="1:5" ht="15" customHeight="1">
      <c r="A39" s="14"/>
      <c r="B39" s="24"/>
      <c r="C39" s="28"/>
      <c r="D39" s="28"/>
      <c r="E39" s="11"/>
    </row>
    <row r="40" spans="1:5" ht="15" customHeight="1">
      <c r="A40" s="37" t="s">
        <v>36</v>
      </c>
      <c r="B40" s="28"/>
      <c r="C40" s="26"/>
      <c r="D40" s="33">
        <f>SUM(C32:C38)</f>
        <v>5007182</v>
      </c>
      <c r="E40" s="11"/>
    </row>
    <row r="41" spans="1:5" ht="15" customHeight="1">
      <c r="A41" s="37"/>
      <c r="B41" s="28"/>
      <c r="C41" s="26"/>
      <c r="D41" s="38"/>
      <c r="E41" s="11"/>
    </row>
    <row r="42" spans="1:5" ht="15" customHeight="1">
      <c r="A42" s="22" t="s">
        <v>37</v>
      </c>
      <c r="B42" s="28"/>
      <c r="C42" s="26"/>
      <c r="D42" s="39">
        <f>D29+D40</f>
        <v>7193533</v>
      </c>
      <c r="E42" s="11"/>
    </row>
    <row r="43" spans="1:5" ht="15" customHeight="1">
      <c r="A43" s="34"/>
      <c r="B43" s="28"/>
      <c r="C43" s="26"/>
      <c r="D43" s="28"/>
      <c r="E43" s="11"/>
    </row>
    <row r="44" spans="1:5" ht="15" customHeight="1">
      <c r="A44" s="27" t="s">
        <v>38</v>
      </c>
      <c r="B44" s="28"/>
      <c r="C44" s="26"/>
      <c r="D44" s="28"/>
      <c r="E44" s="11"/>
    </row>
    <row r="45" spans="1:7" ht="15" customHeight="1">
      <c r="A45" s="14" t="s">
        <v>39</v>
      </c>
      <c r="B45" s="28"/>
      <c r="C45" s="26"/>
      <c r="D45" s="40">
        <f>D18-D42</f>
        <v>3985936</v>
      </c>
      <c r="G45" s="20"/>
    </row>
    <row r="46" spans="1:5" ht="15" customHeight="1">
      <c r="A46" s="34"/>
      <c r="B46" s="26"/>
      <c r="C46" s="26"/>
      <c r="D46" s="28"/>
      <c r="E46" s="42"/>
    </row>
    <row r="47" spans="1:6" ht="15" customHeight="1" thickBot="1">
      <c r="A47" s="37" t="s">
        <v>40</v>
      </c>
      <c r="B47" s="28"/>
      <c r="C47" s="28"/>
      <c r="D47" s="43">
        <f>D42+D45</f>
        <v>11179469</v>
      </c>
      <c r="E47" s="20"/>
      <c r="F47" s="25"/>
    </row>
    <row r="48" spans="1:5" ht="15" customHeight="1" thickTop="1">
      <c r="A48" s="44"/>
      <c r="B48" s="45"/>
      <c r="C48" s="45"/>
      <c r="D48" s="45"/>
      <c r="E48" s="25"/>
    </row>
    <row r="49" spans="4:5" ht="15" customHeight="1">
      <c r="D49" s="45"/>
      <c r="E49" s="11"/>
    </row>
    <row r="50" spans="4:5" ht="15" customHeight="1">
      <c r="D50" s="45"/>
      <c r="E50" s="11"/>
    </row>
    <row r="51" spans="4:5" ht="15" customHeight="1">
      <c r="D51" s="45"/>
      <c r="E51" s="11"/>
    </row>
    <row r="52" spans="4:5" ht="15" customHeight="1">
      <c r="D52" s="45"/>
      <c r="E52" s="11"/>
    </row>
    <row r="53" spans="4:5" ht="15" customHeight="1">
      <c r="D53" s="45"/>
      <c r="E53" s="11"/>
    </row>
    <row r="54" ht="15" customHeight="1">
      <c r="E54" s="11"/>
    </row>
    <row r="55" ht="15" customHeight="1">
      <c r="E55" s="11"/>
    </row>
    <row r="57" spans="1:5" ht="15" customHeight="1">
      <c r="A57" s="46"/>
      <c r="E57" s="47"/>
    </row>
    <row r="58" spans="2:5" s="46" customFormat="1" ht="15" customHeight="1">
      <c r="B58" s="48"/>
      <c r="C58" s="48"/>
      <c r="E58" s="47"/>
    </row>
    <row r="59" spans="2:5" s="49" customFormat="1" ht="15" customHeight="1">
      <c r="B59" s="50"/>
      <c r="C59" s="50"/>
      <c r="D59" s="50"/>
      <c r="E59" s="51"/>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9" customWidth="1"/>
    <col min="2" max="4" width="16.7109375" style="313" customWidth="1"/>
    <col min="5" max="6" width="16.7109375" style="307" customWidth="1"/>
    <col min="7" max="16384" width="15.7109375" style="205" customWidth="1"/>
  </cols>
  <sheetData>
    <row r="1" spans="1:6" s="281" customFormat="1" ht="24.75" customHeight="1">
      <c r="A1" s="280" t="s">
        <v>0</v>
      </c>
      <c r="B1" s="280"/>
      <c r="C1" s="280"/>
      <c r="D1" s="280"/>
      <c r="E1" s="280"/>
      <c r="F1" s="280"/>
    </row>
    <row r="2" spans="1:6" s="284" customFormat="1" ht="15" customHeight="1">
      <c r="A2" s="282"/>
      <c r="B2" s="283"/>
      <c r="C2" s="283"/>
      <c r="D2" s="283"/>
      <c r="E2" s="283"/>
      <c r="F2" s="283"/>
    </row>
    <row r="3" spans="1:6" s="286" customFormat="1" ht="15" customHeight="1">
      <c r="A3" s="285" t="s">
        <v>189</v>
      </c>
      <c r="B3" s="285"/>
      <c r="C3" s="285"/>
      <c r="D3" s="285"/>
      <c r="E3" s="285"/>
      <c r="F3" s="285"/>
    </row>
    <row r="4" spans="1:6" s="286" customFormat="1" ht="15" customHeight="1">
      <c r="A4" s="285" t="s">
        <v>202</v>
      </c>
      <c r="B4" s="285"/>
      <c r="C4" s="285"/>
      <c r="D4" s="285"/>
      <c r="E4" s="285"/>
      <c r="F4" s="285"/>
    </row>
    <row r="5" spans="1:6" s="288" customFormat="1" ht="15" customHeight="1">
      <c r="A5" s="282"/>
      <c r="B5" s="287"/>
      <c r="C5" s="287"/>
      <c r="D5" s="287"/>
      <c r="E5" s="283"/>
      <c r="F5" s="283"/>
    </row>
    <row r="6" spans="2:6" ht="30" customHeight="1">
      <c r="B6" s="231" t="s">
        <v>72</v>
      </c>
      <c r="C6" s="231" t="s">
        <v>73</v>
      </c>
      <c r="D6" s="231" t="s">
        <v>74</v>
      </c>
      <c r="E6" s="231" t="s">
        <v>75</v>
      </c>
      <c r="F6" s="232" t="s">
        <v>76</v>
      </c>
    </row>
    <row r="7" spans="1:6" ht="15" customHeight="1">
      <c r="A7" s="290" t="s">
        <v>191</v>
      </c>
      <c r="B7" s="291"/>
      <c r="C7" s="291"/>
      <c r="D7" s="291"/>
      <c r="E7" s="291"/>
      <c r="F7" s="291"/>
    </row>
    <row r="8" spans="1:6" ht="15" customHeight="1">
      <c r="A8" s="290" t="s">
        <v>192</v>
      </c>
      <c r="B8" s="292"/>
      <c r="C8" s="292"/>
      <c r="D8" s="292"/>
      <c r="E8" s="292"/>
      <c r="F8" s="292"/>
    </row>
    <row r="9" spans="1:6" ht="15" customHeight="1">
      <c r="A9" s="293" t="s">
        <v>193</v>
      </c>
      <c r="B9" s="208">
        <f>'[1]Loss Expenses Paid YTD-16'!E21</f>
        <v>534851</v>
      </c>
      <c r="C9" s="208">
        <f>'[1]Loss Expenses Paid YTD-16'!E15+'[1]TB - Rounded'!I278</f>
        <v>1785360</v>
      </c>
      <c r="D9" s="208">
        <f>'[1]Loss Expenses Paid YTD-16'!E9+'[1]TB - Rounded'!I275</f>
        <v>451230</v>
      </c>
      <c r="E9" s="210">
        <v>0</v>
      </c>
      <c r="F9" s="208">
        <f>SUM(B9:E9)</f>
        <v>2771441</v>
      </c>
    </row>
    <row r="10" spans="1:6" ht="15" customHeight="1">
      <c r="A10" s="293" t="s">
        <v>166</v>
      </c>
      <c r="B10" s="238">
        <f>'[1]Loss Expenses Paid YTD-16'!E22</f>
        <v>122439</v>
      </c>
      <c r="C10" s="238">
        <f>'[1]Loss Expenses Paid YTD-16'!E16+'[1]TB - Rounded'!I279</f>
        <v>445754</v>
      </c>
      <c r="D10" s="238">
        <f>'[1]Loss Expenses Paid YTD-16'!E10+'[1]TB - Rounded'!I276</f>
        <v>44871</v>
      </c>
      <c r="E10" s="210">
        <v>0</v>
      </c>
      <c r="F10" s="238">
        <f>SUM(B10:E10)</f>
        <v>613064</v>
      </c>
    </row>
    <row r="11" spans="1:6" ht="15" customHeight="1">
      <c r="A11" s="293" t="s">
        <v>167</v>
      </c>
      <c r="B11" s="210">
        <f>'[1]Loss Expenses Paid YTD-16'!E23</f>
        <v>0</v>
      </c>
      <c r="C11" s="210">
        <f>'[1]Loss Expenses Paid YTD-16'!E17</f>
        <v>0</v>
      </c>
      <c r="D11" s="210">
        <f>'[1]Loss Expenses Paid YTD-16'!E11</f>
        <v>0</v>
      </c>
      <c r="E11" s="210">
        <v>0</v>
      </c>
      <c r="F11" s="210">
        <f>SUM(B11:E11)</f>
        <v>0</v>
      </c>
    </row>
    <row r="12" spans="1:6" ht="15" customHeight="1" thickBot="1">
      <c r="A12" s="294" t="s">
        <v>168</v>
      </c>
      <c r="B12" s="241">
        <f>SUM(B9:B11)</f>
        <v>657290</v>
      </c>
      <c r="C12" s="241">
        <f>SUM(C9:C11)</f>
        <v>2231114</v>
      </c>
      <c r="D12" s="241">
        <f>SUM(D9:D11)</f>
        <v>496101</v>
      </c>
      <c r="E12" s="242">
        <f>SUM(E9:E11)</f>
        <v>0</v>
      </c>
      <c r="F12" s="243">
        <f>SUM(F9:F11)</f>
        <v>3384505</v>
      </c>
    </row>
    <row r="13" spans="1:6" ht="15" customHeight="1" thickTop="1">
      <c r="A13" s="290"/>
      <c r="B13" s="295"/>
      <c r="C13" s="295"/>
      <c r="D13" s="295"/>
      <c r="E13" s="296"/>
      <c r="F13" s="297"/>
    </row>
    <row r="14" spans="1:6" ht="15" customHeight="1">
      <c r="A14" s="290" t="s">
        <v>194</v>
      </c>
      <c r="B14" s="295"/>
      <c r="C14" s="295"/>
      <c r="D14" s="295"/>
      <c r="E14" s="296"/>
      <c r="F14" s="297"/>
    </row>
    <row r="15" spans="1:6" ht="15" customHeight="1">
      <c r="A15" s="293" t="s">
        <v>195</v>
      </c>
      <c r="B15" s="238">
        <f>'[1]Unpaid Loss Reserves-13'!B9</f>
        <v>595523</v>
      </c>
      <c r="C15" s="238">
        <f>'[1]Unpaid Loss Reserves-13'!C9</f>
        <v>5789</v>
      </c>
      <c r="D15" s="210">
        <f>'[1]Unpaid Loss Reserves-13'!D9</f>
        <v>0</v>
      </c>
      <c r="E15" s="210">
        <v>0</v>
      </c>
      <c r="F15" s="314">
        <f>SUM(B15:E15)</f>
        <v>601312</v>
      </c>
    </row>
    <row r="16" spans="1:6" ht="15" customHeight="1">
      <c r="A16" s="293" t="s">
        <v>196</v>
      </c>
      <c r="B16" s="238">
        <f>'[1]Unpaid Loss Reserves-13'!B10</f>
        <v>30500</v>
      </c>
      <c r="C16" s="238">
        <f>'[1]Unpaid Loss Reserves-13'!C10</f>
        <v>31000</v>
      </c>
      <c r="D16" s="238">
        <f>'[1]Unpaid Loss Reserves-13'!D10</f>
        <v>9100</v>
      </c>
      <c r="E16" s="210">
        <v>0</v>
      </c>
      <c r="F16" s="314">
        <f>SUM(B16:E16)</f>
        <v>70600</v>
      </c>
    </row>
    <row r="17" spans="1:6" ht="15" customHeight="1">
      <c r="A17" s="293" t="s">
        <v>197</v>
      </c>
      <c r="B17" s="210">
        <f>'[1]Unpaid Loss Reserves-13'!B11</f>
        <v>0</v>
      </c>
      <c r="C17" s="210">
        <f>'[1]Unpaid Loss Reserves-13'!C11</f>
        <v>0</v>
      </c>
      <c r="D17" s="210">
        <f>'[1]Unpaid Loss Reserves-13'!D11</f>
        <v>0</v>
      </c>
      <c r="E17" s="210">
        <v>0</v>
      </c>
      <c r="F17" s="210">
        <f>SUM(B17:E17)</f>
        <v>0</v>
      </c>
    </row>
    <row r="18" spans="1:6" ht="15" customHeight="1" thickBot="1">
      <c r="A18" s="294" t="s">
        <v>168</v>
      </c>
      <c r="B18" s="241">
        <f>SUM(B15:B17)</f>
        <v>626023</v>
      </c>
      <c r="C18" s="241">
        <f>SUM(C15:C17)</f>
        <v>36789</v>
      </c>
      <c r="D18" s="241">
        <f>SUM(D15:D17)</f>
        <v>9100</v>
      </c>
      <c r="E18" s="242">
        <f>SUM(E15:E17)</f>
        <v>0</v>
      </c>
      <c r="F18" s="243">
        <f>SUM(F15:F17)</f>
        <v>671912</v>
      </c>
    </row>
    <row r="19" spans="1:6" ht="15" customHeight="1" thickTop="1">
      <c r="A19" s="290"/>
      <c r="B19" s="114"/>
      <c r="C19" s="114"/>
      <c r="D19" s="114"/>
      <c r="E19" s="298"/>
      <c r="F19" s="299"/>
    </row>
    <row r="20" spans="1:6" ht="15" customHeight="1">
      <c r="A20" s="290" t="s">
        <v>198</v>
      </c>
      <c r="B20" s="296"/>
      <c r="C20" s="296"/>
      <c r="D20" s="296"/>
      <c r="E20" s="296"/>
      <c r="F20" s="300"/>
    </row>
    <row r="21" spans="1:6" ht="15" customHeight="1">
      <c r="A21" s="293" t="s">
        <v>195</v>
      </c>
      <c r="B21" s="238">
        <f>'[1]Unpaid Loss Reserves-13'!B16</f>
        <v>231054</v>
      </c>
      <c r="C21" s="238">
        <f>'[1]Unpaid Loss Reserves-13'!C16</f>
        <v>15346</v>
      </c>
      <c r="D21" s="210">
        <f>'[1]Unpaid Loss Reserves-13'!D16</f>
        <v>0</v>
      </c>
      <c r="E21" s="210">
        <v>0</v>
      </c>
      <c r="F21" s="314">
        <f>SUM(B21:E21)</f>
        <v>246400</v>
      </c>
    </row>
    <row r="22" spans="1:6" ht="15" customHeight="1">
      <c r="A22" s="293" t="s">
        <v>196</v>
      </c>
      <c r="B22" s="238">
        <f>'[1]Unpaid Loss Reserves-13'!B17</f>
        <v>11834</v>
      </c>
      <c r="C22" s="238">
        <f>'[1]Unpaid Loss Reserves-13'!C17</f>
        <v>82171</v>
      </c>
      <c r="D22" s="210">
        <f>'[1]Unpaid Loss Reserves-13'!D17</f>
        <v>0</v>
      </c>
      <c r="E22" s="210">
        <v>0</v>
      </c>
      <c r="F22" s="314">
        <f>SUM(B22:E22)</f>
        <v>94005</v>
      </c>
    </row>
    <row r="23" spans="1:6" ht="15" customHeight="1">
      <c r="A23" s="293" t="s">
        <v>197</v>
      </c>
      <c r="B23" s="210">
        <f>'[1]Unpaid Loss Reserves-13'!B18</f>
        <v>0</v>
      </c>
      <c r="C23" s="210">
        <f>'[1]Unpaid Loss Reserves-13'!C18</f>
        <v>0</v>
      </c>
      <c r="D23" s="210">
        <f>'[1]Unpaid Loss Reserves-13'!D18</f>
        <v>0</v>
      </c>
      <c r="E23" s="210">
        <v>0</v>
      </c>
      <c r="F23" s="210">
        <f>SUM(B23:E23)</f>
        <v>0</v>
      </c>
    </row>
    <row r="24" spans="1:6" ht="15" customHeight="1" thickBot="1">
      <c r="A24" s="294" t="s">
        <v>168</v>
      </c>
      <c r="B24" s="241">
        <f>SUM(B21:B23)</f>
        <v>242888</v>
      </c>
      <c r="C24" s="241">
        <f>SUM(C21:C23)</f>
        <v>97517</v>
      </c>
      <c r="D24" s="242">
        <f>SUM(D21:D23)</f>
        <v>0</v>
      </c>
      <c r="E24" s="242">
        <f>SUM(E21:E23)</f>
        <v>0</v>
      </c>
      <c r="F24" s="243">
        <f>SUM(F21:F23)</f>
        <v>340405</v>
      </c>
    </row>
    <row r="25" spans="1:6" ht="15" customHeight="1" thickTop="1">
      <c r="A25" s="290"/>
      <c r="B25" s="295"/>
      <c r="C25" s="295"/>
      <c r="D25" s="295"/>
      <c r="E25" s="296"/>
      <c r="F25" s="297"/>
    </row>
    <row r="26" spans="1:6" ht="15" customHeight="1">
      <c r="A26" s="290" t="s">
        <v>203</v>
      </c>
      <c r="B26" s="301"/>
      <c r="C26" s="301"/>
      <c r="D26" s="301"/>
      <c r="E26" s="296"/>
      <c r="F26" s="297"/>
    </row>
    <row r="27" spans="1:6" ht="15" customHeight="1">
      <c r="A27" s="290" t="s">
        <v>200</v>
      </c>
      <c r="B27" s="301"/>
      <c r="C27" s="301"/>
      <c r="D27" s="301"/>
      <c r="E27" s="296"/>
      <c r="F27" s="297"/>
    </row>
    <row r="28" spans="1:6" ht="15" customHeight="1">
      <c r="A28" s="293" t="s">
        <v>195</v>
      </c>
      <c r="B28" s="210">
        <v>0</v>
      </c>
      <c r="C28" s="238">
        <v>1178058</v>
      </c>
      <c r="D28" s="238">
        <v>373732</v>
      </c>
      <c r="E28" s="238">
        <v>135819</v>
      </c>
      <c r="F28" s="238">
        <f>SUM(B28:E28)</f>
        <v>1687609</v>
      </c>
    </row>
    <row r="29" spans="1:6" ht="15" customHeight="1">
      <c r="A29" s="293" t="s">
        <v>196</v>
      </c>
      <c r="B29" s="210">
        <v>0</v>
      </c>
      <c r="C29" s="238">
        <v>86725</v>
      </c>
      <c r="D29" s="238">
        <v>37890</v>
      </c>
      <c r="E29" s="210">
        <v>0</v>
      </c>
      <c r="F29" s="238">
        <f>SUM(B29:E29)</f>
        <v>124615</v>
      </c>
    </row>
    <row r="30" spans="1:6" ht="15" customHeight="1">
      <c r="A30" s="293" t="s">
        <v>197</v>
      </c>
      <c r="B30" s="210">
        <v>0</v>
      </c>
      <c r="C30" s="210">
        <v>0</v>
      </c>
      <c r="D30" s="210">
        <v>0</v>
      </c>
      <c r="E30" s="210">
        <v>0</v>
      </c>
      <c r="F30" s="210">
        <f>SUM(B30:E30)</f>
        <v>0</v>
      </c>
    </row>
    <row r="31" spans="1:6" ht="15" customHeight="1" thickBot="1">
      <c r="A31" s="294" t="s">
        <v>168</v>
      </c>
      <c r="B31" s="242">
        <f>SUM(B28:B30)</f>
        <v>0</v>
      </c>
      <c r="C31" s="241">
        <f>SUM(C28:C30)</f>
        <v>1264783</v>
      </c>
      <c r="D31" s="241">
        <f>SUM(D28:D30)</f>
        <v>411622</v>
      </c>
      <c r="E31" s="241">
        <f>SUM(E28:E30)</f>
        <v>135819</v>
      </c>
      <c r="F31" s="243">
        <f>SUM(F28:F30)</f>
        <v>1812224</v>
      </c>
    </row>
    <row r="32" spans="1:6" s="303" customFormat="1" ht="15" customHeight="1" thickTop="1">
      <c r="A32" s="290"/>
      <c r="B32" s="301"/>
      <c r="C32" s="301"/>
      <c r="D32" s="301"/>
      <c r="E32" s="301"/>
      <c r="F32" s="302"/>
    </row>
    <row r="33" spans="1:6" ht="15" customHeight="1">
      <c r="A33" s="290" t="s">
        <v>201</v>
      </c>
      <c r="B33" s="295"/>
      <c r="C33" s="295"/>
      <c r="D33" s="295"/>
      <c r="E33" s="296"/>
      <c r="F33" s="297"/>
    </row>
    <row r="34" spans="1:6" ht="15" customHeight="1">
      <c r="A34" s="293" t="s">
        <v>195</v>
      </c>
      <c r="B34" s="238">
        <f aca="true" t="shared" si="0" ref="B34:E36">B9+B15+B21-B28</f>
        <v>1361428</v>
      </c>
      <c r="C34" s="238">
        <f t="shared" si="0"/>
        <v>628437</v>
      </c>
      <c r="D34" s="304">
        <f t="shared" si="0"/>
        <v>77498</v>
      </c>
      <c r="E34" s="304">
        <f t="shared" si="0"/>
        <v>-135819</v>
      </c>
      <c r="F34" s="238">
        <f>SUM(B34:E34)</f>
        <v>1931544</v>
      </c>
    </row>
    <row r="35" spans="1:6" ht="15" customHeight="1">
      <c r="A35" s="293" t="s">
        <v>196</v>
      </c>
      <c r="B35" s="238">
        <f t="shared" si="0"/>
        <v>164773</v>
      </c>
      <c r="C35" s="238">
        <f t="shared" si="0"/>
        <v>472200</v>
      </c>
      <c r="D35" s="304">
        <f t="shared" si="0"/>
        <v>16081</v>
      </c>
      <c r="E35" s="210">
        <f t="shared" si="0"/>
        <v>0</v>
      </c>
      <c r="F35" s="238">
        <f>SUM(B35:E35)</f>
        <v>653054</v>
      </c>
    </row>
    <row r="36" spans="1:6" ht="15" customHeight="1">
      <c r="A36" s="293" t="s">
        <v>197</v>
      </c>
      <c r="B36" s="210">
        <f t="shared" si="0"/>
        <v>0</v>
      </c>
      <c r="C36" s="210">
        <f t="shared" si="0"/>
        <v>0</v>
      </c>
      <c r="D36" s="210">
        <f t="shared" si="0"/>
        <v>0</v>
      </c>
      <c r="E36" s="210">
        <f t="shared" si="0"/>
        <v>0</v>
      </c>
      <c r="F36" s="210">
        <f>SUM(B36:E36)</f>
        <v>0</v>
      </c>
    </row>
    <row r="37" spans="1:6" ht="15" customHeight="1" thickBot="1">
      <c r="A37" s="294" t="s">
        <v>168</v>
      </c>
      <c r="B37" s="305">
        <f>SUM(B34:B36)</f>
        <v>1526201</v>
      </c>
      <c r="C37" s="305">
        <f>SUM(C34:C36)</f>
        <v>1100637</v>
      </c>
      <c r="D37" s="305">
        <f>SUM(D34:D36)</f>
        <v>93579</v>
      </c>
      <c r="E37" s="305">
        <f>SUM(E34:E36)</f>
        <v>-135819</v>
      </c>
      <c r="F37" s="305">
        <f>SUM(F34:F36)</f>
        <v>2584598</v>
      </c>
    </row>
    <row r="38" spans="2:4" ht="15" customHeight="1" thickTop="1">
      <c r="B38" s="300"/>
      <c r="C38" s="300"/>
      <c r="D38" s="300"/>
    </row>
    <row r="39" spans="1:6" s="312" customFormat="1" ht="15" customHeight="1">
      <c r="A39" s="309"/>
      <c r="B39" s="310"/>
      <c r="C39" s="310"/>
      <c r="D39" s="310"/>
      <c r="E39" s="311"/>
      <c r="F39" s="311"/>
    </row>
    <row r="40" spans="2:4" ht="15" customHeight="1">
      <c r="B40" s="291"/>
      <c r="C40" s="291"/>
      <c r="D40" s="291"/>
    </row>
    <row r="41" spans="2:4" ht="15" customHeight="1">
      <c r="B41" s="291"/>
      <c r="C41" s="291"/>
      <c r="D41" s="291"/>
    </row>
    <row r="42" spans="2:4" ht="15" customHeight="1">
      <c r="B42" s="291"/>
      <c r="C42" s="291"/>
      <c r="D42" s="291"/>
    </row>
    <row r="43" spans="1:4" ht="15" customHeight="1">
      <c r="A43" s="282"/>
      <c r="B43" s="291"/>
      <c r="C43" s="291"/>
      <c r="D43" s="291"/>
    </row>
    <row r="44" spans="1:4" ht="15" customHeight="1">
      <c r="A44" s="282"/>
      <c r="B44" s="291"/>
      <c r="C44" s="291"/>
      <c r="D44" s="291"/>
    </row>
    <row r="45" spans="1:4" ht="15" customHeight="1">
      <c r="A45" s="282"/>
      <c r="B45" s="291"/>
      <c r="C45" s="291"/>
      <c r="D45" s="291"/>
    </row>
    <row r="46" spans="1:4" ht="15" customHeight="1">
      <c r="A46" s="282"/>
      <c r="B46" s="291"/>
      <c r="C46" s="291"/>
      <c r="D46" s="291"/>
    </row>
    <row r="47" spans="1:4" ht="15" customHeight="1">
      <c r="A47" s="282"/>
      <c r="B47" s="291"/>
      <c r="C47" s="291"/>
      <c r="D47" s="291"/>
    </row>
    <row r="48" spans="1:4" ht="15" customHeight="1">
      <c r="A48" s="282"/>
      <c r="B48" s="291"/>
      <c r="C48" s="291"/>
      <c r="D48" s="291"/>
    </row>
    <row r="49" spans="1:4" s="205" customFormat="1" ht="15" customHeight="1">
      <c r="A49" s="282"/>
      <c r="B49" s="291"/>
      <c r="C49" s="291"/>
      <c r="D49" s="291"/>
    </row>
    <row r="50" spans="1:4" s="205" customFormat="1" ht="15" customHeight="1">
      <c r="A50" s="282"/>
      <c r="B50" s="291"/>
      <c r="C50" s="291"/>
      <c r="D50" s="291"/>
    </row>
    <row r="51" spans="1:4" s="205" customFormat="1" ht="15" customHeight="1">
      <c r="A51" s="282"/>
      <c r="B51" s="291"/>
      <c r="C51" s="291"/>
      <c r="D51" s="291"/>
    </row>
    <row r="52" spans="1:4" s="205" customFormat="1" ht="15" customHeight="1">
      <c r="A52" s="282"/>
      <c r="B52" s="291"/>
      <c r="C52" s="291"/>
      <c r="D52" s="291"/>
    </row>
    <row r="53" spans="1:4" s="205" customFormat="1" ht="15" customHeight="1">
      <c r="A53" s="282"/>
      <c r="B53" s="291"/>
      <c r="C53" s="291"/>
      <c r="D53" s="291"/>
    </row>
    <row r="54" spans="1:4" s="205" customFormat="1" ht="15" customHeight="1">
      <c r="A54" s="282"/>
      <c r="B54" s="291"/>
      <c r="C54" s="291"/>
      <c r="D54" s="291"/>
    </row>
    <row r="55" spans="1:4" s="205" customFormat="1" ht="15" customHeight="1">
      <c r="A55" s="282"/>
      <c r="B55" s="313"/>
      <c r="C55" s="313"/>
      <c r="D55" s="313"/>
    </row>
    <row r="56" spans="1:4" s="205" customFormat="1" ht="15" customHeight="1">
      <c r="A56" s="282"/>
      <c r="B56" s="313"/>
      <c r="C56" s="313"/>
      <c r="D56" s="313"/>
    </row>
    <row r="57" spans="1:4" s="205" customFormat="1" ht="15" customHeight="1">
      <c r="A57" s="282"/>
      <c r="B57" s="313"/>
      <c r="C57" s="313"/>
      <c r="D57" s="313"/>
    </row>
    <row r="58" spans="1:4" s="205" customFormat="1" ht="15" customHeight="1">
      <c r="A58" s="282"/>
      <c r="B58" s="313"/>
      <c r="C58" s="313"/>
      <c r="D58" s="313"/>
    </row>
    <row r="59" spans="1:4" s="205" customFormat="1" ht="15" customHeight="1">
      <c r="A59" s="282"/>
      <c r="B59" s="313"/>
      <c r="C59" s="313"/>
      <c r="D59" s="313"/>
    </row>
    <row r="60" spans="1:4" s="205" customFormat="1" ht="15" customHeight="1">
      <c r="A60" s="282"/>
      <c r="B60" s="313"/>
      <c r="C60" s="313"/>
      <c r="D60" s="313"/>
    </row>
    <row r="61" spans="1:4" s="205" customFormat="1" ht="15" customHeight="1">
      <c r="A61" s="282"/>
      <c r="B61" s="313"/>
      <c r="C61" s="313"/>
      <c r="D61" s="313"/>
    </row>
    <row r="62" spans="1:4" s="205" customFormat="1" ht="15" customHeight="1">
      <c r="A62" s="282"/>
      <c r="B62" s="313"/>
      <c r="C62" s="313"/>
      <c r="D62" s="313"/>
    </row>
    <row r="63" spans="1:4" s="205" customFormat="1" ht="15" customHeight="1">
      <c r="A63" s="282"/>
      <c r="B63" s="313"/>
      <c r="C63" s="313"/>
      <c r="D63" s="313"/>
    </row>
    <row r="64" spans="1:4" s="205" customFormat="1" ht="15" customHeight="1">
      <c r="A64" s="282"/>
      <c r="B64" s="313"/>
      <c r="C64" s="313"/>
      <c r="D64" s="313"/>
    </row>
    <row r="65" s="205" customFormat="1" ht="15" customHeight="1">
      <c r="A65" s="282"/>
    </row>
    <row r="66" s="205" customFormat="1" ht="15" customHeight="1">
      <c r="A66" s="282"/>
    </row>
    <row r="67" s="205" customFormat="1" ht="15" customHeight="1">
      <c r="A67" s="282"/>
    </row>
    <row r="68" s="205" customFormat="1" ht="15" customHeight="1">
      <c r="A68" s="282"/>
    </row>
    <row r="69" s="205" customFormat="1" ht="15" customHeight="1">
      <c r="A69" s="282"/>
    </row>
    <row r="70" s="205" customFormat="1" ht="15" customHeight="1">
      <c r="A70" s="282"/>
    </row>
    <row r="71" s="205" customFormat="1" ht="15" customHeight="1">
      <c r="A71" s="282"/>
    </row>
    <row r="72" s="205" customFormat="1" ht="15" customHeight="1">
      <c r="A72" s="282"/>
    </row>
    <row r="73" s="205" customFormat="1" ht="15" customHeight="1">
      <c r="A73" s="282"/>
    </row>
    <row r="74" s="205" customFormat="1" ht="15" customHeight="1">
      <c r="A74" s="28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2" customWidth="1"/>
    <col min="2" max="2" width="19.00390625" style="260" customWidth="1"/>
    <col min="3" max="3" width="18.421875" style="260" customWidth="1"/>
    <col min="4" max="4" width="18.140625" style="260" customWidth="1"/>
    <col min="5" max="5" width="19.28125" style="85" customWidth="1"/>
    <col min="6" max="6" width="20.7109375" style="85" customWidth="1"/>
    <col min="7" max="7" width="15.7109375" style="85" customWidth="1"/>
    <col min="8" max="16384" width="15.7109375" style="62" customWidth="1"/>
  </cols>
  <sheetData>
    <row r="1" spans="1:7" s="320" customFormat="1" ht="30" customHeight="1">
      <c r="A1" s="315" t="s">
        <v>0</v>
      </c>
      <c r="B1" s="316"/>
      <c r="C1" s="316"/>
      <c r="D1" s="316"/>
      <c r="E1" s="317"/>
      <c r="F1" s="318"/>
      <c r="G1" s="319"/>
    </row>
    <row r="2" spans="1:6" ht="15" customHeight="1">
      <c r="A2" s="100"/>
      <c r="B2" s="321"/>
      <c r="C2" s="321"/>
      <c r="D2" s="321"/>
      <c r="E2" s="321"/>
      <c r="F2" s="322"/>
    </row>
    <row r="3" spans="1:7" s="161" customFormat="1" ht="15" customHeight="1">
      <c r="A3" s="323" t="s">
        <v>204</v>
      </c>
      <c r="B3" s="324"/>
      <c r="C3" s="324"/>
      <c r="D3" s="324"/>
      <c r="E3" s="325"/>
      <c r="F3" s="326"/>
      <c r="G3" s="160"/>
    </row>
    <row r="4" spans="1:7" s="161" customFormat="1" ht="15" customHeight="1">
      <c r="A4" s="323" t="s">
        <v>205</v>
      </c>
      <c r="B4" s="324"/>
      <c r="C4" s="324"/>
      <c r="D4" s="324"/>
      <c r="E4" s="325"/>
      <c r="F4" s="326"/>
      <c r="G4" s="160"/>
    </row>
    <row r="5" spans="1:7" s="161" customFormat="1" ht="15" customHeight="1">
      <c r="A5" s="57" t="s">
        <v>113</v>
      </c>
      <c r="B5" s="324"/>
      <c r="C5" s="324"/>
      <c r="D5" s="324"/>
      <c r="E5" s="325"/>
      <c r="F5" s="326"/>
      <c r="G5" s="160"/>
    </row>
    <row r="6" spans="1:6" ht="15" customHeight="1">
      <c r="A6" s="327"/>
      <c r="E6" s="322"/>
      <c r="F6" s="322"/>
    </row>
    <row r="7" spans="1:6" ht="30" customHeight="1">
      <c r="A7" s="206"/>
      <c r="B7" s="231" t="s">
        <v>72</v>
      </c>
      <c r="C7" s="231" t="s">
        <v>73</v>
      </c>
      <c r="D7" s="231" t="s">
        <v>74</v>
      </c>
      <c r="E7" s="231" t="s">
        <v>75</v>
      </c>
      <c r="F7" s="232" t="s">
        <v>76</v>
      </c>
    </row>
    <row r="8" spans="1:6" ht="30" customHeight="1">
      <c r="A8" s="328" t="s">
        <v>206</v>
      </c>
      <c r="B8" s="329"/>
      <c r="C8" s="329"/>
      <c r="D8" s="329"/>
      <c r="F8" s="330"/>
    </row>
    <row r="9" spans="1:37" ht="15" customHeight="1">
      <c r="A9" s="62" t="s">
        <v>207</v>
      </c>
      <c r="B9" s="208">
        <f>'[1]Loss Expenses Paid QTD-15'!K21</f>
        <v>73691</v>
      </c>
      <c r="C9" s="208">
        <f>'[1]Loss Expenses Paid QTD-15'!K15</f>
        <v>54003</v>
      </c>
      <c r="D9" s="208">
        <f>'[1]Loss Expenses Paid QTD-15'!K9</f>
        <v>2408</v>
      </c>
      <c r="E9" s="244">
        <v>0</v>
      </c>
      <c r="F9" s="208">
        <f>SUM(B9:E9)</f>
        <v>130102</v>
      </c>
      <c r="G9" s="184"/>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row>
    <row r="10" spans="1:37" s="80" customFormat="1" ht="15" customHeight="1">
      <c r="A10" s="80" t="s">
        <v>208</v>
      </c>
      <c r="B10" s="332">
        <f>'[1]Loss Expenses Paid QTD-15'!K22</f>
        <v>23390</v>
      </c>
      <c r="C10" s="332">
        <f>'[1]Loss Expenses Paid QTD-15'!K16</f>
        <v>39168</v>
      </c>
      <c r="D10" s="332">
        <f>'[1]Loss Expenses Paid QTD-15'!K10</f>
        <v>9379</v>
      </c>
      <c r="E10" s="244">
        <v>0</v>
      </c>
      <c r="F10" s="253">
        <f>SUM(B10:E10)</f>
        <v>71937</v>
      </c>
      <c r="G10" s="184"/>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row>
    <row r="11" spans="1:37" s="80" customFormat="1" ht="15" customHeight="1">
      <c r="A11" s="80" t="s">
        <v>209</v>
      </c>
      <c r="B11" s="244">
        <f>'[1]Loss Expenses Paid QTD-15'!K23</f>
        <v>0</v>
      </c>
      <c r="C11" s="244">
        <f>'[1]Loss Expenses Paid QTD-15'!K17</f>
        <v>0</v>
      </c>
      <c r="D11" s="244">
        <f>'[1]Loss Expenses Paid QTD-15'!K11</f>
        <v>0</v>
      </c>
      <c r="E11" s="244">
        <v>0</v>
      </c>
      <c r="F11" s="244">
        <f>SUM(B11:E11)</f>
        <v>0</v>
      </c>
      <c r="G11" s="184"/>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row>
    <row r="12" spans="1:37" s="80" customFormat="1" ht="15" customHeight="1" thickBot="1">
      <c r="A12" s="334" t="s">
        <v>168</v>
      </c>
      <c r="B12" s="248">
        <f>SUM(B9:B11)</f>
        <v>97081</v>
      </c>
      <c r="C12" s="248">
        <f>SUM(C9:C11)</f>
        <v>93171</v>
      </c>
      <c r="D12" s="248">
        <f>SUM(D9:D11)</f>
        <v>11787</v>
      </c>
      <c r="E12" s="335">
        <f>SUM(E9:E11)</f>
        <v>0</v>
      </c>
      <c r="F12" s="249">
        <f>SUM(F9:F11)</f>
        <v>202039</v>
      </c>
      <c r="G12" s="192"/>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row>
    <row r="13" spans="2:37" s="80" customFormat="1" ht="15" customHeight="1" thickTop="1">
      <c r="B13" s="246"/>
      <c r="C13" s="246"/>
      <c r="D13" s="246"/>
      <c r="E13" s="184"/>
      <c r="F13" s="85"/>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row>
    <row r="14" spans="1:37" s="80" customFormat="1" ht="30" customHeight="1">
      <c r="A14" s="336" t="s">
        <v>210</v>
      </c>
      <c r="B14" s="246"/>
      <c r="C14" s="246"/>
      <c r="D14" s="246"/>
      <c r="E14" s="184"/>
      <c r="F14" s="192"/>
      <c r="G14" s="184"/>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row>
    <row r="15" spans="1:37" s="80" customFormat="1" ht="15" customHeight="1">
      <c r="A15" s="62" t="s">
        <v>207</v>
      </c>
      <c r="B15" s="253">
        <f>'[1]Unpaid Loss Expense Reserves-14'!B22</f>
        <v>163680</v>
      </c>
      <c r="C15" s="253">
        <f>'[1]Unpaid Loss Expense Reserves-14'!C22</f>
        <v>12053</v>
      </c>
      <c r="D15" s="244">
        <f>'[1]Unpaid Loss Expense Reserves-14'!D22</f>
        <v>0</v>
      </c>
      <c r="E15" s="244">
        <v>0</v>
      </c>
      <c r="F15" s="253">
        <f>SUM(B15:E15)</f>
        <v>175733</v>
      </c>
      <c r="G15" s="184"/>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row>
    <row r="16" spans="1:37" s="80" customFormat="1" ht="15" customHeight="1">
      <c r="A16" s="80" t="s">
        <v>208</v>
      </c>
      <c r="B16" s="253">
        <f>'[1]Unpaid Loss Expense Reserves-14'!B23</f>
        <v>8383</v>
      </c>
      <c r="C16" s="253">
        <f>'[1]Unpaid Loss Expense Reserves-14'!C23</f>
        <v>64536</v>
      </c>
      <c r="D16" s="253">
        <f>'[1]Unpaid Loss Expense Reserves-14'!D23</f>
        <v>34612</v>
      </c>
      <c r="E16" s="244">
        <v>0</v>
      </c>
      <c r="F16" s="253">
        <f>SUM(B16:E16)</f>
        <v>107531</v>
      </c>
      <c r="G16" s="184"/>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row>
    <row r="17" spans="1:37" s="80" customFormat="1" ht="15" customHeight="1">
      <c r="A17" s="80" t="s">
        <v>209</v>
      </c>
      <c r="B17" s="244">
        <f>'[1]Unpaid Loss Expense Reserves-14'!B24</f>
        <v>0</v>
      </c>
      <c r="C17" s="244">
        <f>'[1]Unpaid Loss Expense Reserves-14'!C24</f>
        <v>0</v>
      </c>
      <c r="D17" s="244">
        <f>'[1]Unpaid Loss Expense Reserves-14'!D24</f>
        <v>0</v>
      </c>
      <c r="E17" s="244">
        <v>0</v>
      </c>
      <c r="F17" s="244">
        <f>SUM(B17:E17)</f>
        <v>0</v>
      </c>
      <c r="G17" s="184"/>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row>
    <row r="18" spans="1:37" s="80" customFormat="1" ht="15" customHeight="1" thickBot="1">
      <c r="A18" s="334" t="s">
        <v>168</v>
      </c>
      <c r="B18" s="248">
        <f>SUM(B15:B17)</f>
        <v>172063</v>
      </c>
      <c r="C18" s="248">
        <f>SUM(C15:C17)</f>
        <v>76589</v>
      </c>
      <c r="D18" s="248">
        <f>SUM(D15:D17)</f>
        <v>34612</v>
      </c>
      <c r="E18" s="335">
        <f>SUM(E15:E17)</f>
        <v>0</v>
      </c>
      <c r="F18" s="249">
        <f>SUM(F15:F17)</f>
        <v>283264</v>
      </c>
      <c r="G18" s="192"/>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row>
    <row r="19" spans="2:37" s="80" customFormat="1" ht="15" customHeight="1" thickTop="1">
      <c r="B19" s="246"/>
      <c r="C19" s="246"/>
      <c r="D19" s="246"/>
      <c r="E19" s="184"/>
      <c r="F19" s="85"/>
      <c r="G19" s="337"/>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row>
    <row r="20" spans="1:37" s="80" customFormat="1" ht="30" customHeight="1">
      <c r="A20" s="336" t="s">
        <v>211</v>
      </c>
      <c r="B20" s="338"/>
      <c r="C20" s="338"/>
      <c r="D20" s="338"/>
      <c r="E20" s="339"/>
      <c r="F20" s="192"/>
      <c r="G20" s="184"/>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row>
    <row r="21" spans="1:37" s="80" customFormat="1" ht="15" customHeight="1">
      <c r="A21" s="62" t="s">
        <v>207</v>
      </c>
      <c r="B21" s="253">
        <v>93626.72</v>
      </c>
      <c r="C21" s="253">
        <v>79327</v>
      </c>
      <c r="D21" s="244">
        <v>0</v>
      </c>
      <c r="E21" s="244">
        <v>0</v>
      </c>
      <c r="F21" s="253">
        <f>SUM(B21:E21)</f>
        <v>172953.72</v>
      </c>
      <c r="G21" s="184"/>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row>
    <row r="22" spans="1:37" s="80" customFormat="1" ht="15" customHeight="1">
      <c r="A22" s="80" t="s">
        <v>212</v>
      </c>
      <c r="B22" s="253">
        <v>27513.440000000002</v>
      </c>
      <c r="C22" s="253">
        <v>39661</v>
      </c>
      <c r="D22" s="253">
        <v>44517</v>
      </c>
      <c r="E22" s="244">
        <v>0</v>
      </c>
      <c r="F22" s="253">
        <f>SUM(B22:E22)</f>
        <v>111691.44</v>
      </c>
      <c r="G22" s="184"/>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row>
    <row r="23" spans="1:37" s="80" customFormat="1" ht="15" customHeight="1">
      <c r="A23" s="80" t="s">
        <v>209</v>
      </c>
      <c r="B23" s="244">
        <v>0</v>
      </c>
      <c r="C23" s="244">
        <v>0</v>
      </c>
      <c r="D23" s="244">
        <v>0</v>
      </c>
      <c r="E23" s="244">
        <v>0</v>
      </c>
      <c r="F23" s="244">
        <f>SUM(B23:E23)</f>
        <v>0</v>
      </c>
      <c r="G23" s="184"/>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row>
    <row r="24" spans="1:37" s="80" customFormat="1" ht="15" customHeight="1" thickBot="1">
      <c r="A24" s="334" t="s">
        <v>168</v>
      </c>
      <c r="B24" s="248">
        <f>SUM(B21:B23)</f>
        <v>121140.16</v>
      </c>
      <c r="C24" s="248">
        <f>SUM(C21:C23)</f>
        <v>118988</v>
      </c>
      <c r="D24" s="248">
        <f>SUM(D21:D23)</f>
        <v>44517</v>
      </c>
      <c r="E24" s="335">
        <f>SUM(E21:E23)</f>
        <v>0</v>
      </c>
      <c r="F24" s="249">
        <f>SUM(F21:F23)</f>
        <v>284645.16000000003</v>
      </c>
      <c r="G24" s="192"/>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row>
    <row r="25" spans="2:37" s="340" customFormat="1" ht="15" customHeight="1" thickTop="1">
      <c r="B25" s="338"/>
      <c r="C25" s="338"/>
      <c r="D25" s="338"/>
      <c r="E25" s="338"/>
      <c r="F25" s="338"/>
      <c r="G25" s="341"/>
      <c r="H25" s="333"/>
      <c r="I25" s="333"/>
      <c r="J25" s="333"/>
      <c r="K25" s="333"/>
      <c r="L25" s="333"/>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row>
    <row r="26" spans="1:37" s="80" customFormat="1" ht="30" customHeight="1">
      <c r="A26" s="336" t="s">
        <v>213</v>
      </c>
      <c r="B26" s="246"/>
      <c r="C26" s="246"/>
      <c r="D26" s="246"/>
      <c r="E26" s="246"/>
      <c r="F26" s="246"/>
      <c r="G26" s="184"/>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row>
    <row r="27" spans="1:37" s="80" customFormat="1" ht="15" customHeight="1">
      <c r="A27" s="80" t="s">
        <v>207</v>
      </c>
      <c r="B27" s="253">
        <f aca="true" t="shared" si="0" ref="B27:E29">B9+B15-B21</f>
        <v>143744.28</v>
      </c>
      <c r="C27" s="239">
        <f t="shared" si="0"/>
        <v>-13271</v>
      </c>
      <c r="D27" s="239">
        <f t="shared" si="0"/>
        <v>2408</v>
      </c>
      <c r="E27" s="244">
        <f t="shared" si="0"/>
        <v>0</v>
      </c>
      <c r="F27" s="253">
        <f>SUM(B27:E27)</f>
        <v>132881.28</v>
      </c>
      <c r="G27" s="184"/>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row>
    <row r="28" spans="1:37" s="80" customFormat="1" ht="15" customHeight="1">
      <c r="A28" s="80" t="s">
        <v>208</v>
      </c>
      <c r="B28" s="253">
        <f t="shared" si="0"/>
        <v>4259.559999999998</v>
      </c>
      <c r="C28" s="239">
        <f t="shared" si="0"/>
        <v>64043</v>
      </c>
      <c r="D28" s="239">
        <f t="shared" si="0"/>
        <v>-526</v>
      </c>
      <c r="E28" s="244">
        <f t="shared" si="0"/>
        <v>0</v>
      </c>
      <c r="F28" s="239">
        <f>SUM(B28:E28)</f>
        <v>67776.56</v>
      </c>
      <c r="G28" s="184"/>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row>
    <row r="29" spans="1:37" s="80" customFormat="1" ht="15" customHeight="1">
      <c r="A29" s="80" t="s">
        <v>209</v>
      </c>
      <c r="B29" s="244">
        <f t="shared" si="0"/>
        <v>0</v>
      </c>
      <c r="C29" s="244">
        <f t="shared" si="0"/>
        <v>0</v>
      </c>
      <c r="D29" s="244">
        <f t="shared" si="0"/>
        <v>0</v>
      </c>
      <c r="E29" s="244">
        <f t="shared" si="0"/>
        <v>0</v>
      </c>
      <c r="F29" s="244">
        <f>SUM(B29:E29)</f>
        <v>0</v>
      </c>
      <c r="G29" s="184"/>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row>
    <row r="30" spans="1:37" ht="15" customHeight="1" thickBot="1">
      <c r="A30" s="52" t="s">
        <v>168</v>
      </c>
      <c r="B30" s="305">
        <f>SUM(B27:B29)</f>
        <v>148003.84</v>
      </c>
      <c r="C30" s="305">
        <f>SUM(C27:C29)</f>
        <v>50772</v>
      </c>
      <c r="D30" s="305">
        <f>SUM(D27:D29)</f>
        <v>1882</v>
      </c>
      <c r="E30" s="306">
        <f>SUM(E27:E29)</f>
        <v>0</v>
      </c>
      <c r="F30" s="305">
        <f>SUM(F27:F29)</f>
        <v>200657.84</v>
      </c>
      <c r="G30" s="184"/>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row>
    <row r="31" spans="2:38" ht="15" customHeight="1" thickTop="1">
      <c r="B31" s="245"/>
      <c r="C31" s="245"/>
      <c r="D31" s="245"/>
      <c r="F31" s="184"/>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row>
    <row r="32" spans="2:38" s="85" customFormat="1" ht="15" customHeight="1">
      <c r="B32" s="245"/>
      <c r="C32" s="245"/>
      <c r="D32" s="245"/>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row>
    <row r="33" spans="2:38" ht="15" customHeight="1">
      <c r="B33" s="245"/>
      <c r="C33" s="245"/>
      <c r="D33" s="245"/>
      <c r="F33" s="184"/>
      <c r="G33" s="184"/>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row>
    <row r="34" spans="2:38" ht="15" customHeight="1">
      <c r="B34" s="245"/>
      <c r="C34" s="245"/>
      <c r="D34" s="245"/>
      <c r="F34" s="184"/>
      <c r="G34" s="184"/>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row>
    <row r="35" spans="2:38" ht="15" customHeight="1">
      <c r="B35" s="245"/>
      <c r="C35" s="245"/>
      <c r="D35" s="245"/>
      <c r="F35" s="184"/>
      <c r="G35" s="184"/>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row>
    <row r="36" spans="2:38" ht="15" customHeight="1">
      <c r="B36" s="245"/>
      <c r="C36" s="245"/>
      <c r="D36" s="245"/>
      <c r="F36" s="184"/>
      <c r="G36" s="184"/>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row>
    <row r="37" spans="2:38" ht="15" customHeight="1">
      <c r="B37" s="245"/>
      <c r="C37" s="245"/>
      <c r="D37" s="245"/>
      <c r="F37" s="184"/>
      <c r="G37" s="184"/>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row>
    <row r="38" spans="6:38" ht="15" customHeight="1">
      <c r="F38" s="184"/>
      <c r="G38" s="184"/>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row>
    <row r="39" spans="6:38" ht="15" customHeight="1">
      <c r="F39" s="184"/>
      <c r="G39" s="184"/>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row>
    <row r="40" spans="6:38" ht="15" customHeight="1">
      <c r="F40" s="184"/>
      <c r="G40" s="184"/>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row>
    <row r="41" spans="6:38" ht="15" customHeight="1">
      <c r="F41" s="184"/>
      <c r="G41" s="184"/>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row>
    <row r="42" spans="6:38" ht="15" customHeight="1">
      <c r="F42" s="184"/>
      <c r="G42" s="184"/>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row>
    <row r="43" spans="6:38" ht="15" customHeight="1">
      <c r="F43" s="184"/>
      <c r="G43" s="184"/>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row>
    <row r="44" spans="6:38" ht="15" customHeight="1">
      <c r="F44" s="184"/>
      <c r="G44" s="184"/>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row>
    <row r="45" spans="6:38" ht="15" customHeight="1">
      <c r="F45" s="184"/>
      <c r="G45" s="184"/>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row>
    <row r="46" spans="6:38" ht="15" customHeight="1">
      <c r="F46" s="184"/>
      <c r="G46" s="184"/>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row>
    <row r="47" spans="6:38" ht="15" customHeight="1">
      <c r="F47" s="184"/>
      <c r="G47" s="184"/>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row>
    <row r="48" spans="6:38" ht="15" customHeight="1">
      <c r="F48" s="184"/>
      <c r="G48" s="184"/>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row>
    <row r="49" spans="6:38" s="62" customFormat="1" ht="15" customHeight="1">
      <c r="F49" s="184"/>
      <c r="G49" s="184"/>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row>
    <row r="50" spans="6:38" s="62" customFormat="1" ht="15" customHeight="1">
      <c r="F50" s="184"/>
      <c r="G50" s="184"/>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row>
    <row r="51" spans="6:38" s="62" customFormat="1" ht="15" customHeight="1">
      <c r="F51" s="184"/>
      <c r="G51" s="184"/>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row>
    <row r="52" spans="6:38" s="62" customFormat="1" ht="15" customHeight="1">
      <c r="F52" s="184"/>
      <c r="G52" s="184"/>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row>
    <row r="53" spans="6:38" s="62" customFormat="1" ht="15" customHeight="1">
      <c r="F53" s="184"/>
      <c r="G53" s="184"/>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row>
    <row r="54" spans="6:38" s="62" customFormat="1" ht="15" customHeight="1">
      <c r="F54" s="184"/>
      <c r="G54" s="184"/>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row>
    <row r="55" spans="6:38" s="62" customFormat="1" ht="15" customHeight="1">
      <c r="F55" s="184"/>
      <c r="G55" s="184"/>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row>
    <row r="56" spans="6:38" s="62" customFormat="1" ht="15" customHeight="1">
      <c r="F56" s="184"/>
      <c r="G56" s="184"/>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row>
    <row r="57" spans="6:38" s="62" customFormat="1" ht="15" customHeight="1">
      <c r="F57" s="184"/>
      <c r="G57" s="184"/>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row>
    <row r="58" spans="6:38" s="62" customFormat="1" ht="15" customHeight="1">
      <c r="F58" s="184"/>
      <c r="G58" s="184"/>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row>
    <row r="59" spans="6:38" s="62" customFormat="1" ht="15" customHeight="1">
      <c r="F59" s="184"/>
      <c r="G59" s="184"/>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row>
    <row r="60" spans="6:38" s="62" customFormat="1" ht="15" customHeight="1">
      <c r="F60" s="184"/>
      <c r="G60" s="184"/>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row>
    <row r="61" spans="6:38" s="62" customFormat="1" ht="15" customHeight="1">
      <c r="F61" s="184"/>
      <c r="G61" s="184"/>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row>
    <row r="62" spans="6:38" s="62" customFormat="1" ht="15" customHeight="1">
      <c r="F62" s="184"/>
      <c r="G62" s="184"/>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row>
    <row r="63" spans="6:38" s="62" customFormat="1" ht="15" customHeight="1">
      <c r="F63" s="184"/>
      <c r="G63" s="184"/>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row>
    <row r="64" spans="6:38" s="62" customFormat="1" ht="15" customHeight="1">
      <c r="F64" s="184"/>
      <c r="G64" s="184"/>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row>
    <row r="65" spans="6:38" s="62" customFormat="1" ht="15" customHeight="1">
      <c r="F65" s="184"/>
      <c r="G65" s="184"/>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row>
    <row r="66" spans="6:38" s="62" customFormat="1" ht="15" customHeight="1">
      <c r="F66" s="184"/>
      <c r="G66" s="184"/>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row>
    <row r="67" spans="6:38" s="62" customFormat="1" ht="15" customHeight="1">
      <c r="F67" s="184"/>
      <c r="G67" s="184"/>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row>
    <row r="68" spans="6:38" s="62" customFormat="1" ht="15" customHeight="1">
      <c r="F68" s="184"/>
      <c r="G68" s="184"/>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row>
    <row r="69" spans="6:38" s="62" customFormat="1" ht="15" customHeight="1">
      <c r="F69" s="184"/>
      <c r="G69" s="184"/>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row>
    <row r="70" spans="6:38" s="62" customFormat="1" ht="15" customHeight="1">
      <c r="F70" s="184"/>
      <c r="G70" s="184"/>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row>
    <row r="71" spans="6:38" s="62" customFormat="1" ht="15" customHeight="1">
      <c r="F71" s="184"/>
      <c r="G71" s="184"/>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row>
    <row r="72" spans="6:38" s="62" customFormat="1" ht="15" customHeight="1">
      <c r="F72" s="184"/>
      <c r="G72" s="184"/>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row>
    <row r="73" spans="6:38" s="62" customFormat="1" ht="15" customHeight="1">
      <c r="F73" s="184"/>
      <c r="G73" s="184"/>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row>
    <row r="74" spans="6:38" s="62" customFormat="1" ht="15" customHeight="1">
      <c r="F74" s="184"/>
      <c r="G74" s="184"/>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row>
    <row r="75" spans="6:38" s="62" customFormat="1" ht="15" customHeight="1">
      <c r="F75" s="184"/>
      <c r="G75" s="184"/>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row>
    <row r="76" spans="6:38" s="62" customFormat="1" ht="15" customHeight="1">
      <c r="F76" s="184"/>
      <c r="G76" s="184"/>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row>
    <row r="77" spans="6:38" s="62" customFormat="1" ht="15" customHeight="1">
      <c r="F77" s="184"/>
      <c r="G77" s="184"/>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row>
    <row r="78" spans="6:38" s="62" customFormat="1" ht="15" customHeight="1">
      <c r="F78" s="184"/>
      <c r="G78" s="184"/>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row>
    <row r="79" spans="6:38" s="62" customFormat="1" ht="15" customHeight="1">
      <c r="F79" s="184"/>
      <c r="G79" s="184"/>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2" customWidth="1"/>
    <col min="2" max="2" width="19.00390625" style="260" customWidth="1"/>
    <col min="3" max="3" width="18.421875" style="260" customWidth="1"/>
    <col min="4" max="4" width="18.140625" style="260" customWidth="1"/>
    <col min="5" max="5" width="19.421875" style="85" customWidth="1"/>
    <col min="6" max="6" width="20.7109375" style="85" customWidth="1"/>
    <col min="7" max="7" width="15.7109375" style="85" customWidth="1"/>
    <col min="8" max="16384" width="15.7109375" style="62" customWidth="1"/>
  </cols>
  <sheetData>
    <row r="1" spans="1:7" s="320" customFormat="1" ht="30" customHeight="1">
      <c r="A1" s="315" t="s">
        <v>0</v>
      </c>
      <c r="B1" s="316"/>
      <c r="C1" s="316"/>
      <c r="D1" s="316"/>
      <c r="E1" s="317"/>
      <c r="F1" s="318"/>
      <c r="G1" s="319"/>
    </row>
    <row r="2" spans="1:6" ht="15" customHeight="1">
      <c r="A2" s="100"/>
      <c r="B2" s="321"/>
      <c r="C2" s="321"/>
      <c r="D2" s="321"/>
      <c r="E2" s="321"/>
      <c r="F2" s="322"/>
    </row>
    <row r="3" spans="1:7" s="161" customFormat="1" ht="15" customHeight="1">
      <c r="A3" s="323" t="s">
        <v>204</v>
      </c>
      <c r="B3" s="324"/>
      <c r="C3" s="324"/>
      <c r="D3" s="324"/>
      <c r="E3" s="325"/>
      <c r="F3" s="326"/>
      <c r="G3" s="160"/>
    </row>
    <row r="4" spans="1:7" s="161" customFormat="1" ht="15" customHeight="1">
      <c r="A4" s="323" t="s">
        <v>205</v>
      </c>
      <c r="B4" s="324"/>
      <c r="C4" s="324"/>
      <c r="D4" s="324"/>
      <c r="E4" s="325"/>
      <c r="F4" s="326"/>
      <c r="G4" s="160"/>
    </row>
    <row r="5" spans="1:7" s="161" customFormat="1" ht="15" customHeight="1">
      <c r="A5" s="57" t="s">
        <v>159</v>
      </c>
      <c r="B5" s="324"/>
      <c r="C5" s="324"/>
      <c r="D5" s="324"/>
      <c r="E5" s="325"/>
      <c r="F5" s="326"/>
      <c r="G5" s="160"/>
    </row>
    <row r="6" spans="1:6" ht="15" customHeight="1">
      <c r="A6" s="327"/>
      <c r="E6" s="322"/>
      <c r="F6" s="322"/>
    </row>
    <row r="7" spans="1:6" ht="30" customHeight="1">
      <c r="A7" s="206"/>
      <c r="B7" s="231" t="s">
        <v>72</v>
      </c>
      <c r="C7" s="231" t="s">
        <v>73</v>
      </c>
      <c r="D7" s="231" t="s">
        <v>74</v>
      </c>
      <c r="E7" s="231" t="s">
        <v>75</v>
      </c>
      <c r="F7" s="232" t="s">
        <v>76</v>
      </c>
    </row>
    <row r="8" spans="1:6" ht="30" customHeight="1">
      <c r="A8" s="328" t="s">
        <v>206</v>
      </c>
      <c r="B8" s="329"/>
      <c r="C8" s="329"/>
      <c r="D8" s="329"/>
      <c r="F8" s="330"/>
    </row>
    <row r="9" spans="1:37" ht="15" customHeight="1">
      <c r="A9" s="62" t="s">
        <v>207</v>
      </c>
      <c r="B9" s="208">
        <f>'[1]Loss Expenses Paid YTD-16'!K21</f>
        <v>117677</v>
      </c>
      <c r="C9" s="208">
        <f>'[1]Loss Expenses Paid YTD-16'!K15</f>
        <v>342897</v>
      </c>
      <c r="D9" s="208">
        <f>'[1]Loss Expenses Paid YTD-16'!K9</f>
        <v>89479</v>
      </c>
      <c r="E9" s="210">
        <v>0</v>
      </c>
      <c r="F9" s="208">
        <f>SUM(B9:E9)</f>
        <v>550053</v>
      </c>
      <c r="G9" s="184"/>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row>
    <row r="10" spans="1:37" s="80" customFormat="1" ht="15" customHeight="1">
      <c r="A10" s="80" t="s">
        <v>208</v>
      </c>
      <c r="B10" s="332">
        <f>'[1]Loss Expenses Paid YTD-16'!K22</f>
        <v>63805</v>
      </c>
      <c r="C10" s="332">
        <f>'[1]Loss Expenses Paid YTD-16'!K16</f>
        <v>172327</v>
      </c>
      <c r="D10" s="332">
        <f>'[1]Loss Expenses Paid YTD-16'!K10</f>
        <v>61911</v>
      </c>
      <c r="E10" s="210">
        <v>0</v>
      </c>
      <c r="F10" s="253">
        <f>SUM(B10:E10)</f>
        <v>298043</v>
      </c>
      <c r="G10" s="184"/>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row>
    <row r="11" spans="1:37" s="80" customFormat="1" ht="15" customHeight="1">
      <c r="A11" s="80" t="s">
        <v>209</v>
      </c>
      <c r="B11" s="244">
        <f>'[1]Loss Expenses Paid YTD-16'!K23</f>
        <v>0</v>
      </c>
      <c r="C11" s="244">
        <f>'[1]Loss Expenses Paid YTD-16'!K17</f>
        <v>0</v>
      </c>
      <c r="D11" s="244">
        <f>'[1]Loss Expenses Paid YTD-16'!K11</f>
        <v>0</v>
      </c>
      <c r="E11" s="244">
        <v>0</v>
      </c>
      <c r="F11" s="244">
        <f>SUM(B11:E11)</f>
        <v>0</v>
      </c>
      <c r="G11" s="184"/>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row>
    <row r="12" spans="1:37" s="80" customFormat="1" ht="15" customHeight="1" thickBot="1">
      <c r="A12" s="334" t="s">
        <v>168</v>
      </c>
      <c r="B12" s="248">
        <f>SUM(B9:B11)</f>
        <v>181482</v>
      </c>
      <c r="C12" s="248">
        <f>SUM(C9:C11)</f>
        <v>515224</v>
      </c>
      <c r="D12" s="248">
        <f>SUM(D9:D11)</f>
        <v>151390</v>
      </c>
      <c r="E12" s="343">
        <f>SUM(E9:E11)</f>
        <v>0</v>
      </c>
      <c r="F12" s="249">
        <f>SUM(F9:F11)</f>
        <v>848096</v>
      </c>
      <c r="G12" s="192"/>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row>
    <row r="13" spans="2:37" s="80" customFormat="1" ht="15" customHeight="1" thickTop="1">
      <c r="B13" s="246"/>
      <c r="C13" s="246"/>
      <c r="D13" s="246"/>
      <c r="E13" s="184"/>
      <c r="F13" s="85"/>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row>
    <row r="14" spans="1:37" s="80" customFormat="1" ht="30" customHeight="1">
      <c r="A14" s="336" t="s">
        <v>210</v>
      </c>
      <c r="B14" s="246"/>
      <c r="C14" s="246"/>
      <c r="D14" s="246"/>
      <c r="E14" s="184"/>
      <c r="F14" s="192"/>
      <c r="G14" s="184"/>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row>
    <row r="15" spans="1:37" s="80" customFormat="1" ht="15" customHeight="1">
      <c r="A15" s="62" t="s">
        <v>207</v>
      </c>
      <c r="B15" s="253">
        <f>'[1]Unpaid Loss Expense Reserves-14'!B22</f>
        <v>163680</v>
      </c>
      <c r="C15" s="253">
        <f>'[1]Unpaid Loss Expense Reserves-14'!C22</f>
        <v>12053</v>
      </c>
      <c r="D15" s="244">
        <f>'[1]Unpaid Loss Expense Reserves-14'!D22</f>
        <v>0</v>
      </c>
      <c r="E15" s="244">
        <v>0</v>
      </c>
      <c r="F15" s="253">
        <f>SUM(B15:E15)</f>
        <v>175733</v>
      </c>
      <c r="G15" s="184"/>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row>
    <row r="16" spans="1:37" s="80" customFormat="1" ht="15" customHeight="1">
      <c r="A16" s="80" t="s">
        <v>208</v>
      </c>
      <c r="B16" s="253">
        <f>'[1]Unpaid Loss Expense Reserves-14'!B23</f>
        <v>8383</v>
      </c>
      <c r="C16" s="253">
        <f>'[1]Unpaid Loss Expense Reserves-14'!C23</f>
        <v>64536</v>
      </c>
      <c r="D16" s="253">
        <f>'[1]Unpaid Loss Expense Reserves-14'!D23</f>
        <v>34612</v>
      </c>
      <c r="E16" s="244">
        <v>0</v>
      </c>
      <c r="F16" s="253">
        <f>SUM(B16:E16)</f>
        <v>107531</v>
      </c>
      <c r="G16" s="184"/>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row>
    <row r="17" spans="1:37" s="80" customFormat="1" ht="15" customHeight="1">
      <c r="A17" s="80" t="s">
        <v>209</v>
      </c>
      <c r="B17" s="244">
        <f>'[1]Unpaid Loss Expense Reserves-14'!B24</f>
        <v>0</v>
      </c>
      <c r="C17" s="244">
        <f>'[1]Unpaid Loss Expense Reserves-14'!C24</f>
        <v>0</v>
      </c>
      <c r="D17" s="244">
        <f>'[1]Unpaid Loss Expense Reserves-14'!D24</f>
        <v>0</v>
      </c>
      <c r="E17" s="244">
        <v>0</v>
      </c>
      <c r="F17" s="244">
        <f>SUM(B17:E17)</f>
        <v>0</v>
      </c>
      <c r="G17" s="184"/>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row>
    <row r="18" spans="1:37" s="80" customFormat="1" ht="15" customHeight="1" thickBot="1">
      <c r="A18" s="334" t="s">
        <v>168</v>
      </c>
      <c r="B18" s="248">
        <f>SUM(B15:B17)</f>
        <v>172063</v>
      </c>
      <c r="C18" s="248">
        <f>SUM(C15:C17)</f>
        <v>76589</v>
      </c>
      <c r="D18" s="248">
        <f>SUM(D15:D17)</f>
        <v>34612</v>
      </c>
      <c r="E18" s="335">
        <f>SUM(E15:E17)</f>
        <v>0</v>
      </c>
      <c r="F18" s="249">
        <f>SUM(F15:F17)</f>
        <v>283264</v>
      </c>
      <c r="G18" s="192"/>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row>
    <row r="19" spans="2:37" s="80" customFormat="1" ht="15" customHeight="1" thickTop="1">
      <c r="B19" s="246"/>
      <c r="C19" s="246"/>
      <c r="D19" s="246"/>
      <c r="E19" s="184"/>
      <c r="F19" s="85"/>
      <c r="G19" s="337"/>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row>
    <row r="20" spans="1:37" s="80" customFormat="1" ht="30" customHeight="1">
      <c r="A20" s="336" t="s">
        <v>214</v>
      </c>
      <c r="B20" s="338"/>
      <c r="C20" s="338"/>
      <c r="D20" s="338"/>
      <c r="E20" s="339"/>
      <c r="F20" s="192"/>
      <c r="G20" s="184"/>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row>
    <row r="21" spans="1:37" s="80" customFormat="1" ht="15" customHeight="1">
      <c r="A21" s="62" t="s">
        <v>207</v>
      </c>
      <c r="B21" s="210">
        <v>0</v>
      </c>
      <c r="C21" s="253">
        <v>216356</v>
      </c>
      <c r="D21" s="253">
        <v>72090</v>
      </c>
      <c r="E21" s="253">
        <v>32241</v>
      </c>
      <c r="F21" s="253">
        <f>SUM(B21:E21)</f>
        <v>320687</v>
      </c>
      <c r="G21" s="184"/>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row>
    <row r="22" spans="1:37" s="80" customFormat="1" ht="15" customHeight="1">
      <c r="A22" s="80" t="s">
        <v>212</v>
      </c>
      <c r="B22" s="210">
        <v>0</v>
      </c>
      <c r="C22" s="253">
        <v>15927</v>
      </c>
      <c r="D22" s="253">
        <v>7308</v>
      </c>
      <c r="E22" s="210">
        <v>0</v>
      </c>
      <c r="F22" s="253">
        <f>SUM(B22:E22)</f>
        <v>23235</v>
      </c>
      <c r="G22" s="184"/>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row>
    <row r="23" spans="1:37" s="80" customFormat="1" ht="15" customHeight="1">
      <c r="A23" s="80" t="s">
        <v>209</v>
      </c>
      <c r="B23" s="210">
        <v>0</v>
      </c>
      <c r="C23" s="210">
        <v>0</v>
      </c>
      <c r="D23" s="210">
        <v>0</v>
      </c>
      <c r="E23" s="210">
        <v>0</v>
      </c>
      <c r="F23" s="244">
        <f>SUM(B23:E23)</f>
        <v>0</v>
      </c>
      <c r="G23" s="184"/>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row>
    <row r="24" spans="1:37" s="80" customFormat="1" ht="15" customHeight="1" thickBot="1">
      <c r="A24" s="334" t="s">
        <v>168</v>
      </c>
      <c r="B24" s="343">
        <f>SUM(B21:B23)</f>
        <v>0</v>
      </c>
      <c r="C24" s="248">
        <f>SUM(C21:C23)</f>
        <v>232283</v>
      </c>
      <c r="D24" s="248">
        <f>SUM(D21:D23)</f>
        <v>79398</v>
      </c>
      <c r="E24" s="248">
        <f>SUM(E21:E23)</f>
        <v>32241</v>
      </c>
      <c r="F24" s="249">
        <f>SUM(F21:F23)</f>
        <v>343922</v>
      </c>
      <c r="G24" s="192"/>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row>
    <row r="25" spans="2:37" s="340" customFormat="1" ht="15" customHeight="1" thickTop="1">
      <c r="B25" s="338"/>
      <c r="C25" s="338"/>
      <c r="D25" s="338"/>
      <c r="E25" s="338"/>
      <c r="F25" s="338"/>
      <c r="G25" s="341"/>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row>
    <row r="26" spans="1:37" s="80" customFormat="1" ht="30" customHeight="1">
      <c r="A26" s="336" t="s">
        <v>213</v>
      </c>
      <c r="B26" s="246"/>
      <c r="C26" s="246"/>
      <c r="D26" s="246"/>
      <c r="E26" s="246"/>
      <c r="F26" s="246"/>
      <c r="G26" s="184"/>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row>
    <row r="27" spans="1:37" s="80" customFormat="1" ht="15" customHeight="1">
      <c r="A27" s="80" t="s">
        <v>207</v>
      </c>
      <c r="B27" s="253">
        <f aca="true" t="shared" si="0" ref="B27:E29">B9+B15-B21</f>
        <v>281357</v>
      </c>
      <c r="C27" s="253">
        <f t="shared" si="0"/>
        <v>138594</v>
      </c>
      <c r="D27" s="239">
        <f t="shared" si="0"/>
        <v>17389</v>
      </c>
      <c r="E27" s="239">
        <f t="shared" si="0"/>
        <v>-32241</v>
      </c>
      <c r="F27" s="253">
        <f>SUM(B27:E27)</f>
        <v>405099</v>
      </c>
      <c r="G27" s="184"/>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row>
    <row r="28" spans="1:37" s="80" customFormat="1" ht="15" customHeight="1">
      <c r="A28" s="80" t="s">
        <v>208</v>
      </c>
      <c r="B28" s="253">
        <f t="shared" si="0"/>
        <v>72188</v>
      </c>
      <c r="C28" s="253">
        <f t="shared" si="0"/>
        <v>220936</v>
      </c>
      <c r="D28" s="239">
        <f t="shared" si="0"/>
        <v>89215</v>
      </c>
      <c r="E28" s="210">
        <f t="shared" si="0"/>
        <v>0</v>
      </c>
      <c r="F28" s="253">
        <f>SUM(B28:E28)</f>
        <v>382339</v>
      </c>
      <c r="G28" s="184"/>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row>
    <row r="29" spans="1:37" s="80" customFormat="1" ht="15" customHeight="1">
      <c r="A29" s="80" t="s">
        <v>209</v>
      </c>
      <c r="B29" s="210">
        <f t="shared" si="0"/>
        <v>0</v>
      </c>
      <c r="C29" s="210">
        <f t="shared" si="0"/>
        <v>0</v>
      </c>
      <c r="D29" s="210">
        <f t="shared" si="0"/>
        <v>0</v>
      </c>
      <c r="E29" s="210">
        <f t="shared" si="0"/>
        <v>0</v>
      </c>
      <c r="F29" s="210">
        <f>SUM(B29:E29)</f>
        <v>0</v>
      </c>
      <c r="G29" s="184"/>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row>
    <row r="30" spans="1:37" ht="15" customHeight="1" thickBot="1">
      <c r="A30" s="52" t="s">
        <v>168</v>
      </c>
      <c r="B30" s="305">
        <f>SUM(B27:B29)</f>
        <v>353545</v>
      </c>
      <c r="C30" s="305">
        <f>SUM(C27:C29)</f>
        <v>359530</v>
      </c>
      <c r="D30" s="305">
        <f>SUM(D27:D29)</f>
        <v>106604</v>
      </c>
      <c r="E30" s="305">
        <f>SUM(E27:E29)</f>
        <v>-32241</v>
      </c>
      <c r="F30" s="305">
        <f>SUM(F27:F29)</f>
        <v>787438</v>
      </c>
      <c r="G30" s="184"/>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row>
    <row r="31" spans="2:38" ht="15" customHeight="1" thickTop="1">
      <c r="B31" s="245"/>
      <c r="C31" s="245"/>
      <c r="D31" s="245"/>
      <c r="F31" s="184"/>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row>
    <row r="32" spans="2:38" s="85" customFormat="1" ht="15" customHeight="1">
      <c r="B32" s="245"/>
      <c r="C32" s="245"/>
      <c r="D32" s="245"/>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row>
    <row r="33" spans="2:38" ht="15" customHeight="1">
      <c r="B33" s="245"/>
      <c r="C33" s="245"/>
      <c r="D33" s="245"/>
      <c r="F33" s="184"/>
      <c r="G33" s="184"/>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row>
    <row r="34" spans="2:38" ht="15" customHeight="1">
      <c r="B34" s="245"/>
      <c r="C34" s="245"/>
      <c r="D34" s="245"/>
      <c r="F34" s="184"/>
      <c r="G34" s="184"/>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row>
    <row r="35" spans="2:38" ht="15" customHeight="1">
      <c r="B35" s="245"/>
      <c r="C35" s="245"/>
      <c r="D35" s="245"/>
      <c r="F35" s="184"/>
      <c r="G35" s="184"/>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row>
    <row r="36" spans="2:38" ht="15" customHeight="1">
      <c r="B36" s="245"/>
      <c r="C36" s="245"/>
      <c r="D36" s="245"/>
      <c r="F36" s="184"/>
      <c r="G36" s="184"/>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row>
    <row r="37" spans="2:38" ht="15" customHeight="1">
      <c r="B37" s="245"/>
      <c r="C37" s="245"/>
      <c r="D37" s="245"/>
      <c r="F37" s="184"/>
      <c r="G37" s="184"/>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row>
    <row r="38" spans="6:38" ht="15" customHeight="1">
      <c r="F38" s="184"/>
      <c r="G38" s="184"/>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row>
    <row r="39" spans="6:38" ht="15" customHeight="1">
      <c r="F39" s="184"/>
      <c r="G39" s="184"/>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row>
    <row r="40" spans="6:38" ht="15" customHeight="1">
      <c r="F40" s="184"/>
      <c r="G40" s="184"/>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row>
    <row r="41" spans="6:38" ht="15" customHeight="1">
      <c r="F41" s="184"/>
      <c r="G41" s="184"/>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row>
    <row r="42" spans="6:38" ht="15" customHeight="1">
      <c r="F42" s="184"/>
      <c r="G42" s="184"/>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row>
    <row r="43" spans="6:38" ht="15" customHeight="1">
      <c r="F43" s="184"/>
      <c r="G43" s="184"/>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row>
    <row r="44" spans="6:38" ht="15" customHeight="1">
      <c r="F44" s="184"/>
      <c r="G44" s="184"/>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row>
    <row r="45" spans="6:38" ht="15" customHeight="1">
      <c r="F45" s="184"/>
      <c r="G45" s="184"/>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row>
    <row r="46" spans="6:38" ht="15" customHeight="1">
      <c r="F46" s="184"/>
      <c r="G46" s="184"/>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row>
    <row r="47" spans="6:38" ht="15" customHeight="1">
      <c r="F47" s="184"/>
      <c r="G47" s="184"/>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row>
    <row r="48" spans="6:38" ht="15" customHeight="1">
      <c r="F48" s="184"/>
      <c r="G48" s="184"/>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row>
    <row r="49" spans="6:38" s="62" customFormat="1" ht="15" customHeight="1">
      <c r="F49" s="184"/>
      <c r="G49" s="184"/>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row>
    <row r="50" spans="6:38" s="62" customFormat="1" ht="15" customHeight="1">
      <c r="F50" s="184"/>
      <c r="G50" s="184"/>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row>
    <row r="51" spans="6:38" s="62" customFormat="1" ht="15" customHeight="1">
      <c r="F51" s="184"/>
      <c r="G51" s="184"/>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row>
    <row r="52" spans="6:38" s="62" customFormat="1" ht="15" customHeight="1">
      <c r="F52" s="184"/>
      <c r="G52" s="184"/>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row>
    <row r="53" spans="6:38" s="62" customFormat="1" ht="15" customHeight="1">
      <c r="F53" s="184"/>
      <c r="G53" s="184"/>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row>
    <row r="54" spans="6:38" s="62" customFormat="1" ht="15" customHeight="1">
      <c r="F54" s="184"/>
      <c r="G54" s="184"/>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row>
    <row r="55" spans="6:38" s="62" customFormat="1" ht="15" customHeight="1">
      <c r="F55" s="184"/>
      <c r="G55" s="184"/>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row>
    <row r="56" spans="6:38" s="62" customFormat="1" ht="15" customHeight="1">
      <c r="F56" s="184"/>
      <c r="G56" s="184"/>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row>
    <row r="57" spans="6:38" s="62" customFormat="1" ht="15" customHeight="1">
      <c r="F57" s="184"/>
      <c r="G57" s="184"/>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row>
    <row r="58" spans="6:38" s="62" customFormat="1" ht="15" customHeight="1">
      <c r="F58" s="184"/>
      <c r="G58" s="184"/>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row>
    <row r="59" spans="6:38" s="62" customFormat="1" ht="15" customHeight="1">
      <c r="F59" s="184"/>
      <c r="G59" s="184"/>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row>
    <row r="60" spans="6:38" s="62" customFormat="1" ht="15" customHeight="1">
      <c r="F60" s="184"/>
      <c r="G60" s="184"/>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row>
    <row r="61" spans="6:38" s="62" customFormat="1" ht="15" customHeight="1">
      <c r="F61" s="184"/>
      <c r="G61" s="184"/>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row>
    <row r="62" spans="6:38" s="62" customFormat="1" ht="15" customHeight="1">
      <c r="F62" s="184"/>
      <c r="G62" s="184"/>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row>
    <row r="63" spans="6:38" s="62" customFormat="1" ht="15" customHeight="1">
      <c r="F63" s="184"/>
      <c r="G63" s="184"/>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row>
    <row r="64" spans="6:38" s="62" customFormat="1" ht="15" customHeight="1">
      <c r="F64" s="184"/>
      <c r="G64" s="184"/>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row>
    <row r="65" spans="6:38" s="62" customFormat="1" ht="15" customHeight="1">
      <c r="F65" s="184"/>
      <c r="G65" s="184"/>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row>
    <row r="66" spans="6:38" s="62" customFormat="1" ht="15" customHeight="1">
      <c r="F66" s="184"/>
      <c r="G66" s="184"/>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row>
    <row r="67" spans="6:38" s="62" customFormat="1" ht="15" customHeight="1">
      <c r="F67" s="184"/>
      <c r="G67" s="184"/>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row>
    <row r="68" spans="6:38" s="62" customFormat="1" ht="15" customHeight="1">
      <c r="F68" s="184"/>
      <c r="G68" s="184"/>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row>
    <row r="69" spans="6:38" s="62" customFormat="1" ht="15" customHeight="1">
      <c r="F69" s="184"/>
      <c r="G69" s="184"/>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row>
    <row r="70" spans="6:38" s="62" customFormat="1" ht="15" customHeight="1">
      <c r="F70" s="184"/>
      <c r="G70" s="184"/>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row>
    <row r="71" spans="6:38" s="62" customFormat="1" ht="15" customHeight="1">
      <c r="F71" s="184"/>
      <c r="G71" s="184"/>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row>
    <row r="72" spans="6:38" s="62" customFormat="1" ht="15" customHeight="1">
      <c r="F72" s="184"/>
      <c r="G72" s="184"/>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row>
    <row r="73" spans="6:38" s="62" customFormat="1" ht="15" customHeight="1">
      <c r="F73" s="184"/>
      <c r="G73" s="184"/>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row>
    <row r="74" spans="6:38" s="62" customFormat="1" ht="15" customHeight="1">
      <c r="F74" s="184"/>
      <c r="G74" s="184"/>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row>
    <row r="75" spans="6:38" s="62" customFormat="1" ht="15" customHeight="1">
      <c r="F75" s="184"/>
      <c r="G75" s="184"/>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row>
    <row r="76" spans="6:38" s="62" customFormat="1" ht="15" customHeight="1">
      <c r="F76" s="184"/>
      <c r="G76" s="184"/>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row>
    <row r="77" spans="6:38" s="62" customFormat="1" ht="15" customHeight="1">
      <c r="F77" s="184"/>
      <c r="G77" s="184"/>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row>
    <row r="78" spans="6:38" s="62" customFormat="1" ht="15" customHeight="1">
      <c r="F78" s="184"/>
      <c r="G78" s="184"/>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row>
    <row r="79" spans="6:38" s="62" customFormat="1" ht="15" customHeight="1">
      <c r="F79" s="184"/>
      <c r="G79" s="184"/>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E1"/>
    </sheetView>
  </sheetViews>
  <sheetFormatPr defaultColWidth="15.7109375" defaultRowHeight="15" customHeight="1"/>
  <cols>
    <col min="1" max="1" width="64.140625" style="62" bestFit="1" customWidth="1"/>
    <col min="2" max="2" width="17.28125" style="85" bestFit="1" customWidth="1"/>
    <col min="3" max="3" width="16.140625" style="85" bestFit="1" customWidth="1"/>
    <col min="4" max="4" width="12.7109375" style="62" bestFit="1" customWidth="1"/>
    <col min="5" max="5" width="16.140625" style="62" bestFit="1" customWidth="1"/>
    <col min="6" max="16384" width="15.7109375" style="62" customWidth="1"/>
  </cols>
  <sheetData>
    <row r="1" spans="1:5" s="52" customFormat="1" ht="30" customHeight="1">
      <c r="A1" s="1" t="s">
        <v>0</v>
      </c>
      <c r="B1" s="1"/>
      <c r="C1" s="1"/>
      <c r="D1" s="1"/>
      <c r="E1" s="1"/>
    </row>
    <row r="2" spans="1:3" s="53" customFormat="1" ht="15" customHeight="1">
      <c r="A2" s="3"/>
      <c r="B2" s="3"/>
      <c r="C2" s="3"/>
    </row>
    <row r="3" spans="1:5" s="55" customFormat="1" ht="15" customHeight="1">
      <c r="A3" s="54" t="s">
        <v>41</v>
      </c>
      <c r="B3" s="54"/>
      <c r="C3" s="54"/>
      <c r="D3" s="54"/>
      <c r="E3" s="54"/>
    </row>
    <row r="4" spans="1:5" s="55" customFormat="1" ht="15" customHeight="1">
      <c r="A4" s="56" t="s">
        <v>42</v>
      </c>
      <c r="B4" s="54"/>
      <c r="C4" s="54"/>
      <c r="D4" s="54"/>
      <c r="E4" s="54"/>
    </row>
    <row r="5" spans="1:3" s="55" customFormat="1" ht="15" customHeight="1">
      <c r="A5" s="57"/>
      <c r="B5" s="58"/>
      <c r="C5" s="58"/>
    </row>
    <row r="6" spans="1:5" ht="15" customHeight="1">
      <c r="A6" s="59"/>
      <c r="B6" s="60" t="s">
        <v>43</v>
      </c>
      <c r="C6" s="61"/>
      <c r="D6" s="60" t="s">
        <v>44</v>
      </c>
      <c r="E6" s="61"/>
    </row>
    <row r="7" spans="1:5" ht="15" customHeight="1">
      <c r="A7" s="59"/>
      <c r="B7" s="63"/>
      <c r="C7" s="64"/>
      <c r="D7" s="63"/>
      <c r="E7" s="64"/>
    </row>
    <row r="8" spans="1:5" ht="15" customHeight="1">
      <c r="A8" s="65" t="s">
        <v>45</v>
      </c>
      <c r="B8" s="63"/>
      <c r="C8" s="66"/>
      <c r="D8" s="63"/>
      <c r="E8" s="66"/>
    </row>
    <row r="9" spans="1:5" ht="15" customHeight="1">
      <c r="A9" s="65"/>
      <c r="B9" s="63"/>
      <c r="C9" s="66"/>
      <c r="D9" s="63"/>
      <c r="E9" s="66"/>
    </row>
    <row r="10" spans="1:5" ht="15" customHeight="1">
      <c r="A10" s="59" t="s">
        <v>46</v>
      </c>
      <c r="B10" s="67"/>
      <c r="C10" s="68">
        <f>'Earned Incurred QTD-5'!D16</f>
        <v>1774945</v>
      </c>
      <c r="D10" s="67"/>
      <c r="E10" s="68">
        <f>'Earned Incurred YTD-6'!D16</f>
        <v>7335752</v>
      </c>
    </row>
    <row r="11" spans="1:5" ht="15" customHeight="1">
      <c r="A11" s="65"/>
      <c r="B11" s="67"/>
      <c r="C11" s="69"/>
      <c r="D11" s="67"/>
      <c r="E11" s="69"/>
    </row>
    <row r="12" spans="1:5" ht="15" customHeight="1">
      <c r="A12" s="65" t="s">
        <v>47</v>
      </c>
      <c r="B12" s="67"/>
      <c r="C12" s="69"/>
      <c r="D12" s="67"/>
      <c r="E12" s="69"/>
    </row>
    <row r="13" spans="1:5" ht="15" customHeight="1">
      <c r="A13" s="59" t="s">
        <v>48</v>
      </c>
      <c r="B13" s="70">
        <f>'Earned Incurred QTD-5'!D23</f>
        <v>612061</v>
      </c>
      <c r="C13" s="71"/>
      <c r="D13" s="70">
        <f>'Earned Incurred YTD-6'!D23</f>
        <v>2584598</v>
      </c>
      <c r="E13" s="71"/>
    </row>
    <row r="14" spans="1:5" ht="15" customHeight="1">
      <c r="A14" s="59" t="s">
        <v>49</v>
      </c>
      <c r="B14" s="70">
        <f>'Earned Incurred QTD-5'!D30</f>
        <v>200657.83999999997</v>
      </c>
      <c r="C14" s="71"/>
      <c r="D14" s="70">
        <f>'Earned Incurred YTD-6'!D30</f>
        <v>787438</v>
      </c>
      <c r="E14" s="71"/>
    </row>
    <row r="15" spans="1:5" ht="15" customHeight="1">
      <c r="A15" s="59" t="s">
        <v>50</v>
      </c>
      <c r="B15" s="70">
        <f>'Earned Incurred QTD-5'!C37</f>
        <v>128874</v>
      </c>
      <c r="C15" s="71"/>
      <c r="D15" s="70">
        <f>'Earned Incurred YTD-6'!C37</f>
        <v>563334</v>
      </c>
      <c r="E15" s="71"/>
    </row>
    <row r="16" spans="1:5" ht="15" customHeight="1">
      <c r="A16" s="59" t="s">
        <v>51</v>
      </c>
      <c r="B16" s="70">
        <f>'Earned Incurred QTD-5'!C39+'Earned Incurred QTD-5'!C38+'Earned Incurred QTD-5'!C43</f>
        <v>944066</v>
      </c>
      <c r="C16" s="71"/>
      <c r="D16" s="70">
        <f>'Earned Incurred YTD-6'!C38+'Earned Incurred YTD-6'!C39+'Earned Incurred YTD-6'!C43</f>
        <v>3304403</v>
      </c>
      <c r="E16" s="71"/>
    </row>
    <row r="17" spans="1:5" ht="15" customHeight="1">
      <c r="A17" s="59" t="s">
        <v>52</v>
      </c>
      <c r="B17" s="72">
        <f>'Earned Incurred QTD-5'!D36</f>
        <v>9484</v>
      </c>
      <c r="C17" s="71"/>
      <c r="D17" s="72">
        <f>'Earned Incurred YTD-6'!D36</f>
        <v>35124</v>
      </c>
      <c r="E17" s="71"/>
    </row>
    <row r="18" spans="1:5" ht="15" customHeight="1">
      <c r="A18" s="59" t="s">
        <v>53</v>
      </c>
      <c r="B18" s="73"/>
      <c r="C18" s="74">
        <f>SUM(B13:B17)</f>
        <v>1895142.8399999999</v>
      </c>
      <c r="D18" s="73"/>
      <c r="E18" s="74">
        <f>SUM(D13:D17)</f>
        <v>7274897</v>
      </c>
    </row>
    <row r="19" spans="1:5" ht="15" customHeight="1">
      <c r="A19" s="59"/>
      <c r="B19" s="73"/>
      <c r="C19" s="75"/>
      <c r="D19" s="73"/>
      <c r="E19" s="75"/>
    </row>
    <row r="20" spans="1:5" ht="15" customHeight="1">
      <c r="A20" s="59" t="s">
        <v>54</v>
      </c>
      <c r="B20" s="73"/>
      <c r="C20" s="76">
        <f>C10-C18</f>
        <v>-120197.83999999985</v>
      </c>
      <c r="D20" s="73"/>
      <c r="E20" s="76">
        <f>E10-E18</f>
        <v>60855</v>
      </c>
    </row>
    <row r="21" spans="1:5" ht="15" customHeight="1">
      <c r="A21" s="65"/>
      <c r="B21" s="73"/>
      <c r="C21" s="77"/>
      <c r="D21" s="73"/>
      <c r="E21" s="77"/>
    </row>
    <row r="22" spans="1:5" ht="15" customHeight="1">
      <c r="A22" s="65" t="s">
        <v>55</v>
      </c>
      <c r="B22" s="73"/>
      <c r="C22" s="77"/>
      <c r="D22" s="73"/>
      <c r="E22" s="77"/>
    </row>
    <row r="23" spans="1:5" ht="15" customHeight="1">
      <c r="A23" s="59" t="s">
        <v>56</v>
      </c>
      <c r="B23" s="70">
        <f>'Earned Incurred QTD-5'!D52</f>
        <v>64249</v>
      </c>
      <c r="C23" s="75"/>
      <c r="D23" s="70">
        <f>'Earned Incurred YTD-6'!D52</f>
        <v>260034</v>
      </c>
      <c r="E23" s="75"/>
    </row>
    <row r="24" spans="1:5" ht="15" customHeight="1">
      <c r="A24" s="59" t="s">
        <v>57</v>
      </c>
      <c r="B24" s="72">
        <f>'Earned Incurred QTD-5'!D53</f>
        <v>12321</v>
      </c>
      <c r="C24" s="75"/>
      <c r="D24" s="78">
        <f>'Earned Incurred YTD-6'!D53</f>
        <v>28948</v>
      </c>
      <c r="E24" s="75"/>
    </row>
    <row r="25" spans="1:5" ht="15" customHeight="1">
      <c r="A25" s="59" t="s">
        <v>58</v>
      </c>
      <c r="B25" s="70"/>
      <c r="C25" s="74">
        <f>SUM(B23:B24)</f>
        <v>76570</v>
      </c>
      <c r="D25" s="70"/>
      <c r="E25" s="74">
        <f>SUM(D23:D24)</f>
        <v>288982</v>
      </c>
    </row>
    <row r="26" spans="1:5" ht="15" customHeight="1">
      <c r="A26" s="59"/>
      <c r="B26" s="73"/>
      <c r="C26" s="77"/>
      <c r="D26" s="73"/>
      <c r="E26" s="77"/>
    </row>
    <row r="27" spans="1:5" ht="15" customHeight="1">
      <c r="A27" s="65" t="s">
        <v>59</v>
      </c>
      <c r="B27" s="73"/>
      <c r="C27" s="77"/>
      <c r="D27" s="73"/>
      <c r="E27" s="77"/>
    </row>
    <row r="28" spans="1:5" ht="15" customHeight="1">
      <c r="A28" s="59" t="s">
        <v>60</v>
      </c>
      <c r="B28" s="70">
        <f>-'[1]TB - Rounded'!G260</f>
        <v>100</v>
      </c>
      <c r="C28" s="79"/>
      <c r="D28" s="70">
        <f>-'[1]TB - Rounded'!I260</f>
        <v>2100</v>
      </c>
      <c r="E28" s="77"/>
    </row>
    <row r="29" spans="1:5" ht="15" customHeight="1">
      <c r="A29" s="59" t="s">
        <v>61</v>
      </c>
      <c r="B29" s="72">
        <f>-'[1]TB - Rounded'!G261</f>
        <v>3090</v>
      </c>
      <c r="C29" s="75"/>
      <c r="D29" s="78">
        <f>-'[1]TB - Rounded'!I261</f>
        <v>12627</v>
      </c>
      <c r="E29" s="75"/>
    </row>
    <row r="30" spans="1:6" ht="15" customHeight="1">
      <c r="A30" s="59" t="s">
        <v>62</v>
      </c>
      <c r="B30" s="70"/>
      <c r="C30" s="74">
        <f>SUM(B28:B29)</f>
        <v>3190</v>
      </c>
      <c r="D30" s="70"/>
      <c r="E30" s="74">
        <f>SUM(D28:D29)</f>
        <v>14727</v>
      </c>
      <c r="F30" s="80"/>
    </row>
    <row r="31" spans="1:5" ht="15" customHeight="1">
      <c r="A31" s="59"/>
      <c r="B31" s="73"/>
      <c r="C31" s="77"/>
      <c r="D31" s="73"/>
      <c r="E31" s="77"/>
    </row>
    <row r="32" spans="1:5" ht="15.75" thickBot="1">
      <c r="A32" s="59" t="s">
        <v>63</v>
      </c>
      <c r="B32" s="73"/>
      <c r="C32" s="81">
        <f>C20+C25+C30</f>
        <v>-40437.83999999985</v>
      </c>
      <c r="D32" s="73"/>
      <c r="E32" s="81">
        <f>E20+E25+E30</f>
        <v>364564</v>
      </c>
    </row>
    <row r="33" spans="1:5" ht="15" customHeight="1">
      <c r="A33" s="65"/>
      <c r="B33" s="73"/>
      <c r="C33" s="82"/>
      <c r="D33" s="73"/>
      <c r="E33" s="82"/>
    </row>
    <row r="34" spans="1:5" ht="15" customHeight="1">
      <c r="A34" s="65" t="s">
        <v>38</v>
      </c>
      <c r="B34" s="73"/>
      <c r="C34" s="77"/>
      <c r="D34" s="73"/>
      <c r="E34" s="77"/>
    </row>
    <row r="35" spans="1:6" ht="15" customHeight="1">
      <c r="A35" s="59" t="s">
        <v>64</v>
      </c>
      <c r="B35" s="73"/>
      <c r="C35" s="76">
        <v>4093038.84</v>
      </c>
      <c r="D35" s="73"/>
      <c r="E35" s="76">
        <v>3562778</v>
      </c>
      <c r="F35" s="80"/>
    </row>
    <row r="36" spans="1:5" ht="15" customHeight="1">
      <c r="A36" s="59" t="s">
        <v>65</v>
      </c>
      <c r="B36" s="83">
        <f>C32</f>
        <v>-40437.83999999985</v>
      </c>
      <c r="C36" s="77"/>
      <c r="D36" s="83">
        <f>E32</f>
        <v>364564</v>
      </c>
      <c r="E36" s="77"/>
    </row>
    <row r="37" spans="1:5" ht="15" customHeight="1">
      <c r="A37" s="84" t="s">
        <v>66</v>
      </c>
      <c r="B37" s="83">
        <f>-'[1]TB - Rounded'!H193</f>
        <v>-56573</v>
      </c>
      <c r="C37" s="75"/>
      <c r="D37" s="83">
        <v>118</v>
      </c>
      <c r="E37" s="75"/>
    </row>
    <row r="38" spans="1:6" ht="15" customHeight="1">
      <c r="A38" s="84" t="s">
        <v>67</v>
      </c>
      <c r="B38" s="78">
        <f>-'[1]TB - Rounded'!H189</f>
        <v>-10092</v>
      </c>
      <c r="C38" s="75"/>
      <c r="D38" s="78">
        <v>58476</v>
      </c>
      <c r="E38" s="75"/>
      <c r="F38" s="80"/>
    </row>
    <row r="39" spans="2:5" ht="15" customHeight="1">
      <c r="B39" s="83"/>
      <c r="C39" s="77"/>
      <c r="D39" s="70"/>
      <c r="E39" s="77"/>
    </row>
    <row r="40" spans="1:5" ht="15" customHeight="1">
      <c r="A40" s="59" t="s">
        <v>68</v>
      </c>
      <c r="C40" s="83">
        <f>SUM(B36:B38)</f>
        <v>-107102.83999999985</v>
      </c>
      <c r="D40" s="86"/>
      <c r="E40" s="75">
        <f>SUM(D36:D38)</f>
        <v>423158</v>
      </c>
    </row>
    <row r="41" spans="1:6" ht="15" customHeight="1">
      <c r="A41" s="59"/>
      <c r="C41" s="75"/>
      <c r="D41" s="85"/>
      <c r="E41" s="75"/>
      <c r="F41" s="80"/>
    </row>
    <row r="42" spans="1:5" ht="15" customHeight="1">
      <c r="A42" s="87" t="s">
        <v>69</v>
      </c>
      <c r="C42" s="88"/>
      <c r="D42" s="85"/>
      <c r="E42" s="88"/>
    </row>
    <row r="43" spans="1:5" ht="15" customHeight="1" thickBot="1">
      <c r="A43" s="89"/>
      <c r="B43" s="67"/>
      <c r="C43" s="90">
        <f>C35+C40</f>
        <v>3985936</v>
      </c>
      <c r="D43" s="67"/>
      <c r="E43" s="90">
        <f>E35+E40</f>
        <v>3985936</v>
      </c>
    </row>
    <row r="44" spans="1:6" ht="15" customHeight="1" thickTop="1">
      <c r="A44" s="89"/>
      <c r="C44" s="91"/>
      <c r="D44" s="91"/>
      <c r="E44" s="91"/>
      <c r="F44" s="80"/>
    </row>
    <row r="45" spans="3:5" ht="15" customHeight="1">
      <c r="C45" s="91"/>
      <c r="D45" s="91"/>
      <c r="E45" s="91"/>
    </row>
    <row r="46" ht="15" customHeight="1">
      <c r="A46" s="92"/>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41" bestFit="1" customWidth="1"/>
    <col min="2" max="3" width="15.7109375" style="141" customWidth="1"/>
    <col min="4" max="5" width="15.7109375" style="142" customWidth="1"/>
    <col min="6" max="6" width="15.7109375" style="143" customWidth="1"/>
    <col min="7" max="16384" width="15.7109375" style="141" customWidth="1"/>
  </cols>
  <sheetData>
    <row r="1" spans="1:6" s="94" customFormat="1" ht="30" customHeight="1">
      <c r="A1" s="93" t="s">
        <v>0</v>
      </c>
      <c r="B1" s="93"/>
      <c r="C1" s="93"/>
      <c r="D1" s="93"/>
      <c r="E1" s="93"/>
      <c r="F1" s="93"/>
    </row>
    <row r="2" spans="1:6" s="96" customFormat="1" ht="15" customHeight="1">
      <c r="A2" s="95"/>
      <c r="B2" s="95"/>
      <c r="C2" s="95"/>
      <c r="D2" s="95"/>
      <c r="E2" s="95"/>
      <c r="F2" s="95"/>
    </row>
    <row r="3" spans="1:6" s="98" customFormat="1" ht="15" customHeight="1">
      <c r="A3" s="97" t="s">
        <v>70</v>
      </c>
      <c r="B3" s="97"/>
      <c r="C3" s="97"/>
      <c r="D3" s="97"/>
      <c r="E3" s="97"/>
      <c r="F3" s="97"/>
    </row>
    <row r="4" spans="1:6" s="98" customFormat="1" ht="15" customHeight="1">
      <c r="A4" s="97" t="s">
        <v>71</v>
      </c>
      <c r="B4" s="97"/>
      <c r="C4" s="97"/>
      <c r="D4" s="97"/>
      <c r="E4" s="97"/>
      <c r="F4" s="97"/>
    </row>
    <row r="5" spans="1:6" s="104" customFormat="1" ht="15" customHeight="1">
      <c r="A5" s="99"/>
      <c r="B5" s="100"/>
      <c r="C5" s="100"/>
      <c r="D5" s="101"/>
      <c r="E5" s="102"/>
      <c r="F5" s="103"/>
    </row>
    <row r="6" spans="1:6" s="107" customFormat="1" ht="30" customHeight="1">
      <c r="A6" s="105"/>
      <c r="B6" s="106" t="s">
        <v>72</v>
      </c>
      <c r="C6" s="106" t="s">
        <v>73</v>
      </c>
      <c r="D6" s="106" t="s">
        <v>74</v>
      </c>
      <c r="E6" s="106" t="s">
        <v>75</v>
      </c>
      <c r="F6" s="106" t="s">
        <v>76</v>
      </c>
    </row>
    <row r="7" spans="1:6" s="111" customFormat="1" ht="15" customHeight="1">
      <c r="A7" s="108" t="s">
        <v>77</v>
      </c>
      <c r="B7" s="109"/>
      <c r="C7" s="109"/>
      <c r="D7" s="110"/>
      <c r="E7" s="110"/>
      <c r="F7" s="110"/>
    </row>
    <row r="8" spans="1:6" s="115" customFormat="1" ht="15" customHeight="1">
      <c r="A8" s="112" t="s">
        <v>78</v>
      </c>
      <c r="B8" s="113">
        <f>'Premiums QTD-7'!B12</f>
        <v>1617694</v>
      </c>
      <c r="C8" s="113">
        <f>'Premiums QTD-7'!C12</f>
        <v>-4879</v>
      </c>
      <c r="D8" s="114">
        <f>'Premiums QTD-7'!D12</f>
        <v>0</v>
      </c>
      <c r="E8" s="114">
        <f>'Premiums QTD-7'!E12</f>
        <v>0</v>
      </c>
      <c r="F8" s="113">
        <f>SUM(B8:E8)</f>
        <v>1612815</v>
      </c>
    </row>
    <row r="9" spans="1:8" s="115" customFormat="1" ht="15" customHeight="1">
      <c r="A9" s="116" t="s">
        <v>79</v>
      </c>
      <c r="B9" s="117">
        <f>'Earned Incurred QTD-5'!D55</f>
        <v>3190</v>
      </c>
      <c r="C9" s="114">
        <v>0</v>
      </c>
      <c r="D9" s="114">
        <v>0</v>
      </c>
      <c r="E9" s="114">
        <v>0</v>
      </c>
      <c r="F9" s="117">
        <f>SUM(B9:E9)</f>
        <v>3190</v>
      </c>
      <c r="H9" s="118"/>
    </row>
    <row r="10" spans="1:6" s="115" customFormat="1" ht="15" customHeight="1">
      <c r="A10" s="112" t="s">
        <v>80</v>
      </c>
      <c r="B10" s="117">
        <f>'Earned Incurred QTD-5'!C48</f>
        <v>75793</v>
      </c>
      <c r="C10" s="114">
        <v>0</v>
      </c>
      <c r="D10" s="114">
        <v>0</v>
      </c>
      <c r="E10" s="114">
        <v>0</v>
      </c>
      <c r="F10" s="117">
        <f>SUM(B10:E10)</f>
        <v>75793</v>
      </c>
    </row>
    <row r="11" spans="1:8" s="115" customFormat="1" ht="15" customHeight="1">
      <c r="A11" s="112" t="s">
        <v>81</v>
      </c>
      <c r="B11" s="117">
        <f>'Earned Incurred QTD-5'!D53</f>
        <v>12321</v>
      </c>
      <c r="C11" s="114">
        <v>0</v>
      </c>
      <c r="D11" s="114">
        <v>0</v>
      </c>
      <c r="E11" s="114">
        <v>0</v>
      </c>
      <c r="F11" s="117">
        <f>SUM(B11:E11)</f>
        <v>12321</v>
      </c>
      <c r="H11" s="118"/>
    </row>
    <row r="12" spans="1:6" s="115" customFormat="1" ht="15" customHeight="1" thickBot="1">
      <c r="A12" s="119" t="s">
        <v>82</v>
      </c>
      <c r="B12" s="120">
        <f>SUM(B8:B11)</f>
        <v>1708998</v>
      </c>
      <c r="C12" s="120">
        <f>SUM(C8:C11)</f>
        <v>-4879</v>
      </c>
      <c r="D12" s="121">
        <f>SUM(D8:D11)</f>
        <v>0</v>
      </c>
      <c r="E12" s="121">
        <f>SUM(E8:E11)</f>
        <v>0</v>
      </c>
      <c r="F12" s="122">
        <f>SUM(F8:F11)</f>
        <v>1704119</v>
      </c>
    </row>
    <row r="13" spans="1:6" s="115" customFormat="1" ht="15" customHeight="1" thickTop="1">
      <c r="A13" s="119"/>
      <c r="B13" s="123"/>
      <c r="C13" s="123"/>
      <c r="D13" s="123"/>
      <c r="E13" s="124"/>
      <c r="F13" s="124"/>
    </row>
    <row r="14" spans="1:6" s="115" customFormat="1" ht="15" customHeight="1">
      <c r="A14" s="108" t="s">
        <v>83</v>
      </c>
      <c r="B14" s="110"/>
      <c r="C14" s="110"/>
      <c r="D14" s="110"/>
      <c r="E14" s="125"/>
      <c r="F14" s="124"/>
    </row>
    <row r="15" spans="1:6" s="115" customFormat="1" ht="15" customHeight="1">
      <c r="A15" s="119" t="s">
        <v>84</v>
      </c>
      <c r="B15" s="117">
        <f>'Losses Incurred QTD-9'!B12</f>
        <v>285582</v>
      </c>
      <c r="C15" s="117">
        <f>'Losses Incurred QTD-9'!C12</f>
        <v>260702</v>
      </c>
      <c r="D15" s="117">
        <f>'Losses Incurred QTD-9'!D12</f>
        <v>28117</v>
      </c>
      <c r="E15" s="114">
        <f>'Losses Incurred QTD-9'!E12</f>
        <v>0</v>
      </c>
      <c r="F15" s="117">
        <f aca="true" t="shared" si="0" ref="F15:F23">SUM(B15:E15)</f>
        <v>574401</v>
      </c>
    </row>
    <row r="16" spans="1:6" s="115" customFormat="1" ht="15" customHeight="1">
      <c r="A16" s="119" t="s">
        <v>85</v>
      </c>
      <c r="B16" s="117">
        <f>'[1]Loss Expenses Paid QTD-15'!C24</f>
        <v>29686</v>
      </c>
      <c r="C16" s="117">
        <f>'[1]Loss Expenses Paid QTD-15'!C18</f>
        <v>28596</v>
      </c>
      <c r="D16" s="117">
        <f>'[1]Loss Expenses Paid QTD-15'!C12</f>
        <v>4707</v>
      </c>
      <c r="E16" s="114">
        <v>0</v>
      </c>
      <c r="F16" s="117">
        <f t="shared" si="0"/>
        <v>62989</v>
      </c>
    </row>
    <row r="17" spans="1:6" s="115" customFormat="1" ht="15" customHeight="1">
      <c r="A17" s="119" t="s">
        <v>86</v>
      </c>
      <c r="B17" s="117">
        <f>'[1]Loss Expenses Paid QTD-15'!I24</f>
        <v>67395</v>
      </c>
      <c r="C17" s="117">
        <f>'[1]Loss Expenses Paid QTD-15'!I18</f>
        <v>64575</v>
      </c>
      <c r="D17" s="117">
        <f>'[1]Loss Expenses Paid QTD-15'!I12</f>
        <v>7080</v>
      </c>
      <c r="E17" s="114">
        <v>0</v>
      </c>
      <c r="F17" s="117">
        <f t="shared" si="0"/>
        <v>139050</v>
      </c>
    </row>
    <row r="18" spans="1:6" s="115" customFormat="1" ht="15" customHeight="1">
      <c r="A18" s="119" t="s">
        <v>87</v>
      </c>
      <c r="B18" s="117">
        <f>'[1]TB - Rounded'!H375</f>
        <v>6701</v>
      </c>
      <c r="C18" s="114">
        <v>0</v>
      </c>
      <c r="D18" s="114">
        <v>0</v>
      </c>
      <c r="E18" s="114">
        <v>0</v>
      </c>
      <c r="F18" s="117">
        <f t="shared" si="0"/>
        <v>6701</v>
      </c>
    </row>
    <row r="19" spans="1:6" s="115" customFormat="1" ht="15" customHeight="1">
      <c r="A19" s="126" t="s">
        <v>88</v>
      </c>
      <c r="B19" s="117">
        <f>'[1]TB - Rounded'!H381</f>
        <v>9927</v>
      </c>
      <c r="C19" s="114">
        <v>0</v>
      </c>
      <c r="D19" s="114">
        <v>0</v>
      </c>
      <c r="E19" s="114">
        <v>0</v>
      </c>
      <c r="F19" s="117">
        <f t="shared" si="0"/>
        <v>9927</v>
      </c>
    </row>
    <row r="20" spans="1:6" s="115" customFormat="1" ht="15" customHeight="1">
      <c r="A20" s="119" t="s">
        <v>89</v>
      </c>
      <c r="B20" s="117">
        <f>'[1]TB - Rounded'!H377</f>
        <v>4100</v>
      </c>
      <c r="C20" s="114">
        <v>0</v>
      </c>
      <c r="D20" s="114">
        <v>0</v>
      </c>
      <c r="E20" s="114">
        <v>0</v>
      </c>
      <c r="F20" s="117">
        <f t="shared" si="0"/>
        <v>4100</v>
      </c>
    </row>
    <row r="21" spans="1:6" s="115" customFormat="1" ht="15" customHeight="1">
      <c r="A21" s="126" t="s">
        <v>90</v>
      </c>
      <c r="B21" s="117">
        <f>'[1]TB - Rounded'!H370</f>
        <v>129343</v>
      </c>
      <c r="C21" s="127">
        <f>'[1]TB - Rounded'!H366</f>
        <v>-469</v>
      </c>
      <c r="D21" s="114">
        <f>'[1]TB - Rounded'!H362</f>
        <v>0</v>
      </c>
      <c r="E21" s="114">
        <v>0</v>
      </c>
      <c r="F21" s="117">
        <f t="shared" si="0"/>
        <v>128874</v>
      </c>
    </row>
    <row r="22" spans="1:6" s="115" customFormat="1" ht="15" customHeight="1">
      <c r="A22" s="119" t="s">
        <v>91</v>
      </c>
      <c r="B22" s="117">
        <f>'Earned Incurred QTD-5'!C39</f>
        <v>949618</v>
      </c>
      <c r="C22" s="114">
        <v>0</v>
      </c>
      <c r="D22" s="114">
        <v>0</v>
      </c>
      <c r="E22" s="114">
        <v>0</v>
      </c>
      <c r="F22" s="117">
        <f t="shared" si="0"/>
        <v>949618</v>
      </c>
    </row>
    <row r="23" spans="1:6" s="115" customFormat="1" ht="15" customHeight="1">
      <c r="A23" s="119" t="s">
        <v>35</v>
      </c>
      <c r="B23" s="114">
        <v>0</v>
      </c>
      <c r="C23" s="114">
        <v>0</v>
      </c>
      <c r="D23" s="114">
        <v>0</v>
      </c>
      <c r="E23" s="114">
        <v>0</v>
      </c>
      <c r="F23" s="114">
        <f t="shared" si="0"/>
        <v>0</v>
      </c>
    </row>
    <row r="24" spans="1:7" s="115" customFormat="1" ht="15" customHeight="1" thickBot="1">
      <c r="A24" s="119" t="s">
        <v>82</v>
      </c>
      <c r="B24" s="120">
        <f>SUM(B15:B23)</f>
        <v>1482352</v>
      </c>
      <c r="C24" s="120">
        <f>SUM(C15:C23)</f>
        <v>353404</v>
      </c>
      <c r="D24" s="120">
        <f>SUM(D15:D23)</f>
        <v>39904</v>
      </c>
      <c r="E24" s="121">
        <f>SUM(E15:E23)</f>
        <v>0</v>
      </c>
      <c r="F24" s="122">
        <f>SUM(F15:F23)</f>
        <v>1875660</v>
      </c>
      <c r="G24" s="119"/>
    </row>
    <row r="25" spans="1:6" s="115" customFormat="1" ht="15" customHeight="1" thickTop="1">
      <c r="A25" s="119"/>
      <c r="B25" s="123"/>
      <c r="C25" s="123"/>
      <c r="D25" s="123"/>
      <c r="E25" s="124"/>
      <c r="F25" s="124"/>
    </row>
    <row r="26" spans="1:6" s="115" customFormat="1" ht="15" customHeight="1" thickBot="1">
      <c r="A26" s="128" t="s">
        <v>92</v>
      </c>
      <c r="B26" s="129">
        <f>B12-B24</f>
        <v>226646</v>
      </c>
      <c r="C26" s="129">
        <f>C12-C24</f>
        <v>-358283</v>
      </c>
      <c r="D26" s="129">
        <f>D12-D24</f>
        <v>-39904</v>
      </c>
      <c r="E26" s="121">
        <f>E12-E24</f>
        <v>0</v>
      </c>
      <c r="F26" s="130">
        <f>SUM(B26:E26)</f>
        <v>-171541</v>
      </c>
    </row>
    <row r="27" spans="1:6" s="115" customFormat="1" ht="15" customHeight="1" thickTop="1">
      <c r="A27" s="119"/>
      <c r="B27" s="123"/>
      <c r="C27" s="123"/>
      <c r="D27" s="123"/>
      <c r="E27" s="124"/>
      <c r="F27" s="124"/>
    </row>
    <row r="28" spans="1:6" s="115" customFormat="1" ht="15" customHeight="1">
      <c r="A28" s="108" t="s">
        <v>93</v>
      </c>
      <c r="B28" s="110"/>
      <c r="C28" s="110"/>
      <c r="D28" s="110"/>
      <c r="E28" s="125"/>
      <c r="F28" s="124"/>
    </row>
    <row r="29" spans="1:6" s="115" customFormat="1" ht="15" customHeight="1">
      <c r="A29" s="119" t="s">
        <v>94</v>
      </c>
      <c r="B29" s="117">
        <f>'Earned Incurred QTD-5'!B50</f>
        <v>88375</v>
      </c>
      <c r="C29" s="114">
        <v>0</v>
      </c>
      <c r="D29" s="114">
        <v>0</v>
      </c>
      <c r="E29" s="114">
        <v>0</v>
      </c>
      <c r="F29" s="117">
        <f>SUM(B29:E29)</f>
        <v>88375</v>
      </c>
    </row>
    <row r="30" spans="1:6" s="115" customFormat="1" ht="15" customHeight="1">
      <c r="A30" s="119" t="s">
        <v>95</v>
      </c>
      <c r="B30" s="117">
        <f>'Equity YTD-4'!B30</f>
        <v>211666</v>
      </c>
      <c r="C30" s="114">
        <v>0</v>
      </c>
      <c r="D30" s="114">
        <v>0</v>
      </c>
      <c r="E30" s="114">
        <v>0</v>
      </c>
      <c r="F30" s="117">
        <f>SUM(B30:E30)</f>
        <v>211666</v>
      </c>
    </row>
    <row r="31" spans="1:6" s="115" customFormat="1" ht="15" customHeight="1">
      <c r="A31" s="119" t="s">
        <v>96</v>
      </c>
      <c r="B31" s="117">
        <f>-'Income Statement-2'!B38</f>
        <v>10092</v>
      </c>
      <c r="C31" s="114">
        <v>0</v>
      </c>
      <c r="D31" s="114">
        <v>0</v>
      </c>
      <c r="E31" s="114">
        <v>0</v>
      </c>
      <c r="F31" s="117">
        <f>SUM(B31:E31)</f>
        <v>10092</v>
      </c>
    </row>
    <row r="32" spans="1:8" s="115" customFormat="1" ht="15" customHeight="1" thickBot="1">
      <c r="A32" s="119" t="s">
        <v>82</v>
      </c>
      <c r="B32" s="120">
        <f>SUM(B29:B31)</f>
        <v>310133</v>
      </c>
      <c r="C32" s="131">
        <f>SUM(C29:C31)</f>
        <v>0</v>
      </c>
      <c r="D32" s="131">
        <f>SUM(D29:D31)</f>
        <v>0</v>
      </c>
      <c r="E32" s="131">
        <f>SUM(E29:E31)</f>
        <v>0</v>
      </c>
      <c r="F32" s="122">
        <f>SUM(F29:F31)</f>
        <v>310133</v>
      </c>
      <c r="G32" s="132"/>
      <c r="H32" s="118"/>
    </row>
    <row r="33" spans="1:8" s="115" customFormat="1" ht="15" customHeight="1" thickTop="1">
      <c r="A33" s="119"/>
      <c r="B33" s="123"/>
      <c r="C33" s="123"/>
      <c r="D33" s="123"/>
      <c r="E33" s="124"/>
      <c r="F33" s="124"/>
      <c r="H33" s="118"/>
    </row>
    <row r="34" spans="1:6" s="115" customFormat="1" ht="15" customHeight="1">
      <c r="A34" s="108" t="s">
        <v>97</v>
      </c>
      <c r="B34" s="110"/>
      <c r="C34" s="110"/>
      <c r="D34" s="110"/>
      <c r="E34" s="125"/>
      <c r="F34" s="124"/>
    </row>
    <row r="35" spans="1:6" s="115" customFormat="1" ht="15" customHeight="1">
      <c r="A35" s="119" t="s">
        <v>98</v>
      </c>
      <c r="B35" s="117">
        <f>'Earned Incurred QTD-5'!B49</f>
        <v>76831</v>
      </c>
      <c r="C35" s="114">
        <v>0</v>
      </c>
      <c r="D35" s="114">
        <v>0</v>
      </c>
      <c r="E35" s="114">
        <v>0</v>
      </c>
      <c r="F35" s="117">
        <f>SUM(B35:E35)</f>
        <v>76831</v>
      </c>
    </row>
    <row r="36" spans="1:6" s="115" customFormat="1" ht="15" customHeight="1">
      <c r="A36" s="119" t="s">
        <v>99</v>
      </c>
      <c r="B36" s="117">
        <v>155093</v>
      </c>
      <c r="C36" s="114">
        <v>0</v>
      </c>
      <c r="D36" s="114">
        <v>0</v>
      </c>
      <c r="E36" s="114">
        <v>0</v>
      </c>
      <c r="F36" s="117">
        <f>SUM(B36:E36)</f>
        <v>155093</v>
      </c>
    </row>
    <row r="37" spans="1:6" s="115" customFormat="1" ht="15" customHeight="1" thickBot="1">
      <c r="A37" s="119" t="s">
        <v>82</v>
      </c>
      <c r="B37" s="120">
        <f>SUM(B35:B36)</f>
        <v>231924</v>
      </c>
      <c r="C37" s="131">
        <f>SUM(C35:C36)</f>
        <v>0</v>
      </c>
      <c r="D37" s="131">
        <f>SUM(D35:D36)</f>
        <v>0</v>
      </c>
      <c r="E37" s="131">
        <f>SUM(E35:E36)</f>
        <v>0</v>
      </c>
      <c r="F37" s="122">
        <f>SUM(F35:F36)</f>
        <v>231924</v>
      </c>
    </row>
    <row r="38" spans="1:6" s="115" customFormat="1" ht="15" customHeight="1" thickTop="1">
      <c r="A38" s="119"/>
      <c r="B38" s="123"/>
      <c r="C38" s="123"/>
      <c r="D38" s="123"/>
      <c r="E38" s="124"/>
      <c r="F38" s="133"/>
    </row>
    <row r="39" spans="1:6" s="115" customFormat="1" ht="15" customHeight="1" thickBot="1">
      <c r="A39" s="108" t="s">
        <v>100</v>
      </c>
      <c r="B39" s="129">
        <f>B26-B32+B37</f>
        <v>148437</v>
      </c>
      <c r="C39" s="129">
        <f>C26-C32+C37</f>
        <v>-358283</v>
      </c>
      <c r="D39" s="129">
        <f>D26-D32+D37</f>
        <v>-39904</v>
      </c>
      <c r="E39" s="121">
        <f>E26-E32+E37</f>
        <v>0</v>
      </c>
      <c r="F39" s="130">
        <f>F26-F32+F37</f>
        <v>-249750</v>
      </c>
    </row>
    <row r="40" spans="1:6" s="115" customFormat="1" ht="15" customHeight="1" thickTop="1">
      <c r="A40" s="119"/>
      <c r="B40" s="123"/>
      <c r="C40" s="123"/>
      <c r="D40" s="123"/>
      <c r="E40" s="124"/>
      <c r="F40" s="124"/>
    </row>
    <row r="41" spans="1:6" s="115" customFormat="1" ht="15" customHeight="1">
      <c r="A41" s="134" t="s">
        <v>101</v>
      </c>
      <c r="B41" s="135"/>
      <c r="C41" s="135"/>
      <c r="D41" s="135"/>
      <c r="E41" s="124"/>
      <c r="F41" s="124"/>
    </row>
    <row r="42" spans="1:6" s="115" customFormat="1" ht="15" customHeight="1">
      <c r="A42" s="119" t="s">
        <v>29</v>
      </c>
      <c r="B42" s="117">
        <f>'Premiums QTD-7'!B18</f>
        <v>3476484</v>
      </c>
      <c r="C42" s="114">
        <f>'Premiums QTD-7'!C18</f>
        <v>0</v>
      </c>
      <c r="D42" s="114">
        <f>'Premiums QTD-7'!D18</f>
        <v>0</v>
      </c>
      <c r="E42" s="114">
        <f>'Premiums QTD-7'!E18</f>
        <v>0</v>
      </c>
      <c r="F42" s="117">
        <f>SUM(B42:E42)</f>
        <v>3476484</v>
      </c>
    </row>
    <row r="43" spans="1:6" s="115" customFormat="1" ht="15" customHeight="1">
      <c r="A43" s="119" t="s">
        <v>102</v>
      </c>
      <c r="B43" s="117">
        <f>'Losses Incurred QTD-9'!B18+'Losses Incurred QTD-9'!B24</f>
        <v>868911</v>
      </c>
      <c r="C43" s="117">
        <f>'Losses Incurred QTD-9'!C18+'Losses Incurred QTD-9'!C24</f>
        <v>134306</v>
      </c>
      <c r="D43" s="117">
        <f>'Losses Incurred QTD-9'!D18+'Losses Incurred QTD-9'!D24</f>
        <v>9100</v>
      </c>
      <c r="E43" s="114">
        <f>'Losses Incurred QTD-9'!E18+'Losses Incurred QTD-9'!E24</f>
        <v>0</v>
      </c>
      <c r="F43" s="117">
        <f>SUM(B43:E43)</f>
        <v>1012317</v>
      </c>
    </row>
    <row r="44" spans="1:6" s="115" customFormat="1" ht="15" customHeight="1">
      <c r="A44" s="119" t="s">
        <v>103</v>
      </c>
      <c r="B44" s="117">
        <f>'Loss Expenses QTD-11'!B18</f>
        <v>172063</v>
      </c>
      <c r="C44" s="117">
        <f>'Loss Expenses QTD-11'!C18</f>
        <v>76589</v>
      </c>
      <c r="D44" s="117">
        <f>'Loss Expenses QTD-11'!D18</f>
        <v>34612</v>
      </c>
      <c r="E44" s="114">
        <f>'Loss Expenses QTD-11'!E18</f>
        <v>0</v>
      </c>
      <c r="F44" s="117">
        <f>SUM(B44:E44)</f>
        <v>283264</v>
      </c>
    </row>
    <row r="45" spans="1:6" s="115" customFormat="1" ht="15" customHeight="1">
      <c r="A45" s="119" t="s">
        <v>104</v>
      </c>
      <c r="B45" s="117">
        <f>'Earned Incurred QTD-5'!B41</f>
        <v>113054</v>
      </c>
      <c r="C45" s="114">
        <v>0</v>
      </c>
      <c r="D45" s="114">
        <v>0</v>
      </c>
      <c r="E45" s="114">
        <v>0</v>
      </c>
      <c r="F45" s="117">
        <f>SUM(B45:E45)</f>
        <v>113054</v>
      </c>
    </row>
    <row r="46" spans="1:7" s="115" customFormat="1" ht="15" customHeight="1">
      <c r="A46" s="119" t="s">
        <v>105</v>
      </c>
      <c r="B46" s="117">
        <f>'Earned Incurred QTD-5'!B33</f>
        <v>122063</v>
      </c>
      <c r="C46" s="114">
        <v>0</v>
      </c>
      <c r="D46" s="114">
        <v>0</v>
      </c>
      <c r="E46" s="114">
        <v>0</v>
      </c>
      <c r="F46" s="117">
        <f>SUM(B46:E46)</f>
        <v>122063</v>
      </c>
      <c r="G46" s="136"/>
    </row>
    <row r="47" spans="1:6" s="115" customFormat="1" ht="15" customHeight="1" thickBot="1">
      <c r="A47" s="137" t="s">
        <v>82</v>
      </c>
      <c r="B47" s="120">
        <f>SUM(B42:B46)</f>
        <v>4752575</v>
      </c>
      <c r="C47" s="120">
        <f>SUM(C42:C46)</f>
        <v>210895</v>
      </c>
      <c r="D47" s="120">
        <f>SUM(D42:D46)</f>
        <v>43712</v>
      </c>
      <c r="E47" s="121">
        <f>SUM(E42:E46)</f>
        <v>0</v>
      </c>
      <c r="F47" s="122">
        <f>SUM(F42:F46)</f>
        <v>5007182</v>
      </c>
    </row>
    <row r="48" spans="1:6" s="115" customFormat="1" ht="15" customHeight="1" thickTop="1">
      <c r="A48" s="119"/>
      <c r="B48" s="123"/>
      <c r="C48" s="123"/>
      <c r="D48" s="123"/>
      <c r="E48" s="124"/>
      <c r="F48" s="124"/>
    </row>
    <row r="49" spans="1:6" s="115" customFormat="1" ht="15" customHeight="1">
      <c r="A49" s="134" t="s">
        <v>106</v>
      </c>
      <c r="B49" s="135"/>
      <c r="C49" s="135"/>
      <c r="D49" s="135"/>
      <c r="E49" s="124"/>
      <c r="F49" s="124"/>
    </row>
    <row r="50" spans="1:6" s="115" customFormat="1" ht="15" customHeight="1">
      <c r="A50" s="119" t="s">
        <v>29</v>
      </c>
      <c r="B50" s="117">
        <f>'Premiums QTD-7'!B24</f>
        <v>3421532</v>
      </c>
      <c r="C50" s="117">
        <f>'Premiums QTD-7'!C24</f>
        <v>217082</v>
      </c>
      <c r="D50" s="114">
        <f>'Premiums QTD-7'!D24</f>
        <v>0</v>
      </c>
      <c r="E50" s="114">
        <f>'Premiums QTD-7'!E24</f>
        <v>0</v>
      </c>
      <c r="F50" s="117">
        <f>SUM(B50:E50)</f>
        <v>3638614</v>
      </c>
    </row>
    <row r="51" spans="1:6" s="115" customFormat="1" ht="15" customHeight="1">
      <c r="A51" s="119" t="s">
        <v>102</v>
      </c>
      <c r="B51" s="117">
        <f>'Losses Incurred QTD-9'!B31</f>
        <v>511271</v>
      </c>
      <c r="C51" s="117">
        <f>'Losses Incurred QTD-9'!C31</f>
        <v>424286</v>
      </c>
      <c r="D51" s="117">
        <f>'Losses Incurred QTD-9'!D31</f>
        <v>39100</v>
      </c>
      <c r="E51" s="114">
        <f>'Losses Incurred QTD-9'!E31</f>
        <v>0</v>
      </c>
      <c r="F51" s="117">
        <f>SUM(B51:E51)</f>
        <v>974657</v>
      </c>
    </row>
    <row r="52" spans="1:6" s="115" customFormat="1" ht="15" customHeight="1">
      <c r="A52" s="119" t="s">
        <v>107</v>
      </c>
      <c r="B52" s="117">
        <f>'Loss Expenses QTD-11'!B24</f>
        <v>121140.16</v>
      </c>
      <c r="C52" s="117">
        <f>'Loss Expenses QTD-11'!C24</f>
        <v>118988</v>
      </c>
      <c r="D52" s="117">
        <f>'Loss Expenses QTD-11'!D24</f>
        <v>44517</v>
      </c>
      <c r="E52" s="114">
        <f>'Loss Expenses QTD-11'!E24</f>
        <v>0</v>
      </c>
      <c r="F52" s="117">
        <f>SUM(B52:E52)</f>
        <v>284645.16000000003</v>
      </c>
    </row>
    <row r="53" spans="1:6" s="115" customFormat="1" ht="15" customHeight="1">
      <c r="A53" s="119" t="s">
        <v>104</v>
      </c>
      <c r="B53" s="117">
        <f>'Earned Incurred QTD-5'!B42</f>
        <v>139334</v>
      </c>
      <c r="C53" s="114">
        <v>0</v>
      </c>
      <c r="D53" s="114">
        <v>0</v>
      </c>
      <c r="E53" s="114">
        <v>0</v>
      </c>
      <c r="F53" s="117">
        <f>SUM(B53:E53)</f>
        <v>139334</v>
      </c>
    </row>
    <row r="54" spans="1:6" s="115" customFormat="1" ht="15" customHeight="1">
      <c r="A54" s="119" t="s">
        <v>105</v>
      </c>
      <c r="B54" s="117">
        <f>'Earned Incurred QTD-5'!B34</f>
        <v>112579</v>
      </c>
      <c r="C54" s="114">
        <v>0</v>
      </c>
      <c r="D54" s="114">
        <v>0</v>
      </c>
      <c r="E54" s="114">
        <v>0</v>
      </c>
      <c r="F54" s="117">
        <f>SUM(B54:E54)</f>
        <v>112579</v>
      </c>
    </row>
    <row r="55" spans="1:6" s="115" customFormat="1" ht="15" customHeight="1" thickBot="1">
      <c r="A55" s="119" t="s">
        <v>82</v>
      </c>
      <c r="B55" s="120">
        <f>SUM(B50:B54)</f>
        <v>4305856.16</v>
      </c>
      <c r="C55" s="120">
        <f>SUM(C50:C54)</f>
        <v>760356</v>
      </c>
      <c r="D55" s="120">
        <f>SUM(D50:D54)</f>
        <v>83617</v>
      </c>
      <c r="E55" s="121">
        <f>SUM(E50:E54)</f>
        <v>0</v>
      </c>
      <c r="F55" s="122">
        <f>SUM(F50:F54)</f>
        <v>5149829.16</v>
      </c>
    </row>
    <row r="56" spans="1:6" s="115" customFormat="1" ht="15" customHeight="1" thickTop="1">
      <c r="A56" s="119"/>
      <c r="B56" s="123"/>
      <c r="C56" s="123"/>
      <c r="D56" s="123"/>
      <c r="E56" s="123"/>
      <c r="F56" s="30"/>
    </row>
    <row r="57" spans="1:6" s="115" customFormat="1" ht="15" customHeight="1" thickBot="1">
      <c r="A57" s="128" t="s">
        <v>108</v>
      </c>
      <c r="B57" s="138">
        <f>B39-B47+B55</f>
        <v>-298281.83999999985</v>
      </c>
      <c r="C57" s="138">
        <f>C39-C47+C55</f>
        <v>191178</v>
      </c>
      <c r="D57" s="138">
        <f>D39-D47+D55</f>
        <v>1</v>
      </c>
      <c r="E57" s="139">
        <f>E39-E47+E55</f>
        <v>0</v>
      </c>
      <c r="F57" s="138">
        <f>F39-F47+F55</f>
        <v>-107102.83999999985</v>
      </c>
    </row>
    <row r="58" spans="1:7" s="115" customFormat="1" ht="15" customHeight="1" thickTop="1">
      <c r="A58" s="111"/>
      <c r="B58" s="111"/>
      <c r="C58" s="111"/>
      <c r="D58" s="123"/>
      <c r="E58" s="123"/>
      <c r="F58" s="140"/>
      <c r="G58" s="123"/>
    </row>
    <row r="59" spans="4:7" s="115" customFormat="1" ht="15" customHeight="1">
      <c r="D59" s="123"/>
      <c r="E59" s="123"/>
      <c r="F59" s="140"/>
      <c r="G59" s="123"/>
    </row>
    <row r="60" spans="4:6" s="115" customFormat="1" ht="15" customHeight="1">
      <c r="D60" s="123"/>
      <c r="E60" s="123"/>
      <c r="F60" s="30"/>
    </row>
    <row r="61" spans="4:6" s="115" customFormat="1" ht="15" customHeight="1">
      <c r="D61" s="123"/>
      <c r="E61" s="123"/>
      <c r="F61" s="30"/>
    </row>
    <row r="62" spans="4:6" s="115" customFormat="1" ht="15" customHeight="1">
      <c r="D62" s="123"/>
      <c r="E62" s="123"/>
      <c r="F62" s="30"/>
    </row>
    <row r="63" spans="4:6" s="115" customFormat="1" ht="15" customHeight="1">
      <c r="D63" s="123"/>
      <c r="E63" s="123"/>
      <c r="F63" s="30"/>
    </row>
    <row r="64" spans="4:6" s="115" customFormat="1" ht="15" customHeight="1">
      <c r="D64" s="123"/>
      <c r="E64" s="123"/>
      <c r="F64" s="30"/>
    </row>
    <row r="65" spans="4:6" s="115" customFormat="1" ht="15" customHeight="1">
      <c r="D65" s="123"/>
      <c r="E65" s="123"/>
      <c r="F65" s="30"/>
    </row>
    <row r="66" spans="4:6" s="115" customFormat="1" ht="15" customHeight="1">
      <c r="D66" s="123"/>
      <c r="E66" s="123"/>
      <c r="F66" s="30"/>
    </row>
    <row r="67" spans="4:6" s="115" customFormat="1" ht="15" customHeight="1">
      <c r="D67" s="123"/>
      <c r="E67" s="123"/>
      <c r="F67" s="30"/>
    </row>
    <row r="68" spans="4:6" s="115" customFormat="1" ht="15" customHeight="1">
      <c r="D68" s="123"/>
      <c r="E68" s="123"/>
      <c r="F68" s="30"/>
    </row>
    <row r="69" spans="4:6" s="115" customFormat="1" ht="15" customHeight="1">
      <c r="D69" s="123"/>
      <c r="E69" s="123"/>
      <c r="F69" s="30"/>
    </row>
    <row r="70" spans="4:6" s="115" customFormat="1" ht="15" customHeight="1">
      <c r="D70" s="123"/>
      <c r="E70" s="123"/>
      <c r="F70" s="30"/>
    </row>
    <row r="71" spans="4:6" s="115" customFormat="1" ht="15" customHeight="1">
      <c r="D71" s="123"/>
      <c r="E71" s="123"/>
      <c r="F71" s="30"/>
    </row>
    <row r="72" spans="4:6" s="115" customFormat="1" ht="15" customHeight="1">
      <c r="D72" s="123"/>
      <c r="E72" s="123"/>
      <c r="F72" s="30"/>
    </row>
    <row r="73" spans="4:6" s="115" customFormat="1" ht="15" customHeight="1">
      <c r="D73" s="123"/>
      <c r="E73" s="123"/>
      <c r="F73" s="30"/>
    </row>
    <row r="74" spans="4:6" s="115" customFormat="1" ht="15" customHeight="1">
      <c r="D74" s="123"/>
      <c r="E74" s="123"/>
      <c r="F74" s="30"/>
    </row>
    <row r="75" spans="4:6" s="115" customFormat="1" ht="15" customHeight="1">
      <c r="D75" s="123"/>
      <c r="E75" s="123"/>
      <c r="F75" s="30"/>
    </row>
    <row r="76" spans="4:6" s="115" customFormat="1" ht="15" customHeight="1">
      <c r="D76" s="123"/>
      <c r="E76" s="123"/>
      <c r="F76" s="30"/>
    </row>
    <row r="77" spans="4:6" s="115" customFormat="1" ht="15" customHeight="1">
      <c r="D77" s="123"/>
      <c r="E77" s="123"/>
      <c r="F77" s="30"/>
    </row>
    <row r="78" spans="4:6" s="115" customFormat="1" ht="15" customHeight="1">
      <c r="D78" s="123"/>
      <c r="E78" s="123"/>
      <c r="F78" s="30"/>
    </row>
    <row r="79" spans="4:6" s="115" customFormat="1" ht="15" customHeight="1">
      <c r="D79" s="123"/>
      <c r="E79" s="123"/>
      <c r="F79" s="30"/>
    </row>
    <row r="80" spans="4:6" s="115" customFormat="1" ht="15" customHeight="1">
      <c r="D80" s="123"/>
      <c r="E80" s="123"/>
      <c r="F80" s="30"/>
    </row>
    <row r="81" spans="4:6" s="115" customFormat="1" ht="15" customHeight="1">
      <c r="D81" s="123"/>
      <c r="E81" s="123"/>
      <c r="F81" s="30"/>
    </row>
    <row r="82" spans="4:6" s="115" customFormat="1" ht="15" customHeight="1">
      <c r="D82" s="123"/>
      <c r="E82" s="123"/>
      <c r="F82" s="30"/>
    </row>
    <row r="83" spans="4:6" s="115" customFormat="1" ht="15" customHeight="1">
      <c r="D83" s="123"/>
      <c r="E83" s="123"/>
      <c r="F83" s="30"/>
    </row>
    <row r="84" spans="4:6" s="115" customFormat="1" ht="15" customHeight="1">
      <c r="D84" s="123"/>
      <c r="E84" s="123"/>
      <c r="F84" s="30"/>
    </row>
    <row r="85" spans="4:6" s="115" customFormat="1" ht="15" customHeight="1">
      <c r="D85" s="123"/>
      <c r="E85" s="123"/>
      <c r="F85" s="30"/>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41" bestFit="1" customWidth="1"/>
    <col min="2" max="3" width="15.7109375" style="141" customWidth="1"/>
    <col min="4" max="5" width="15.7109375" style="142" customWidth="1"/>
    <col min="6" max="6" width="15.7109375" style="143" customWidth="1"/>
    <col min="7" max="16384" width="15.7109375" style="141" customWidth="1"/>
  </cols>
  <sheetData>
    <row r="1" spans="1:6" s="94" customFormat="1" ht="30" customHeight="1">
      <c r="A1" s="93" t="s">
        <v>0</v>
      </c>
      <c r="B1" s="93"/>
      <c r="C1" s="93"/>
      <c r="D1" s="93"/>
      <c r="E1" s="93"/>
      <c r="F1" s="93"/>
    </row>
    <row r="2" spans="1:6" s="96" customFormat="1" ht="15" customHeight="1">
      <c r="A2" s="95"/>
      <c r="B2" s="95"/>
      <c r="C2" s="95"/>
      <c r="D2" s="95"/>
      <c r="E2" s="95"/>
      <c r="F2" s="95"/>
    </row>
    <row r="3" spans="1:6" s="98" customFormat="1" ht="15" customHeight="1">
      <c r="A3" s="97" t="s">
        <v>70</v>
      </c>
      <c r="B3" s="97"/>
      <c r="C3" s="97"/>
      <c r="D3" s="97"/>
      <c r="E3" s="97"/>
      <c r="F3" s="97"/>
    </row>
    <row r="4" spans="1:6" s="98" customFormat="1" ht="15" customHeight="1">
      <c r="A4" s="97" t="s">
        <v>109</v>
      </c>
      <c r="B4" s="97"/>
      <c r="C4" s="97"/>
      <c r="D4" s="97"/>
      <c r="E4" s="97"/>
      <c r="F4" s="97"/>
    </row>
    <row r="5" spans="1:6" s="104" customFormat="1" ht="15" customHeight="1">
      <c r="A5" s="144"/>
      <c r="B5" s="145"/>
      <c r="C5" s="145"/>
      <c r="D5" s="146"/>
      <c r="E5" s="147"/>
      <c r="F5" s="148"/>
    </row>
    <row r="6" spans="1:6" s="107" customFormat="1" ht="30" customHeight="1">
      <c r="A6" s="105"/>
      <c r="B6" s="106" t="s">
        <v>72</v>
      </c>
      <c r="C6" s="106" t="s">
        <v>73</v>
      </c>
      <c r="D6" s="106" t="s">
        <v>74</v>
      </c>
      <c r="E6" s="106" t="s">
        <v>75</v>
      </c>
      <c r="F6" s="106" t="s">
        <v>76</v>
      </c>
    </row>
    <row r="7" spans="1:6" s="111" customFormat="1" ht="15" customHeight="1">
      <c r="A7" s="108" t="s">
        <v>77</v>
      </c>
      <c r="B7" s="109"/>
      <c r="C7" s="109"/>
      <c r="D7" s="110"/>
      <c r="E7" s="110"/>
      <c r="F7" s="110"/>
    </row>
    <row r="8" spans="1:6" s="115" customFormat="1" ht="15" customHeight="1">
      <c r="A8" s="112" t="s">
        <v>78</v>
      </c>
      <c r="B8" s="113">
        <f>'Premiums YTD-8'!B12</f>
        <v>7039045</v>
      </c>
      <c r="C8" s="113">
        <f>'Premiums YTD-8'!C12</f>
        <v>-89416</v>
      </c>
      <c r="D8" s="113">
        <f>'Premiums YTD-8'!D12</f>
        <v>-20</v>
      </c>
      <c r="E8" s="114">
        <f>'Premiums YTD-8'!E12</f>
        <v>0</v>
      </c>
      <c r="F8" s="113">
        <f>SUM(B8:E8)</f>
        <v>6949609</v>
      </c>
    </row>
    <row r="9" spans="1:8" s="115" customFormat="1" ht="15" customHeight="1">
      <c r="A9" s="116" t="s">
        <v>79</v>
      </c>
      <c r="B9" s="117">
        <f>'Earned Incurred YTD-6'!D55</f>
        <v>14727</v>
      </c>
      <c r="C9" s="114">
        <v>0</v>
      </c>
      <c r="D9" s="114">
        <v>0</v>
      </c>
      <c r="E9" s="114">
        <v>0</v>
      </c>
      <c r="F9" s="117">
        <f>SUM(B9:E9)</f>
        <v>14727</v>
      </c>
      <c r="H9" s="118"/>
    </row>
    <row r="10" spans="1:6" s="115" customFormat="1" ht="15" customHeight="1">
      <c r="A10" s="112" t="s">
        <v>80</v>
      </c>
      <c r="B10" s="117">
        <f>'Earned Incurred YTD-6'!C48</f>
        <v>255191</v>
      </c>
      <c r="C10" s="114">
        <v>0</v>
      </c>
      <c r="D10" s="114">
        <v>0</v>
      </c>
      <c r="E10" s="114">
        <v>0</v>
      </c>
      <c r="F10" s="117">
        <f>SUM(B10:E10)</f>
        <v>255191</v>
      </c>
    </row>
    <row r="11" spans="1:8" s="115" customFormat="1" ht="15" customHeight="1">
      <c r="A11" s="112" t="s">
        <v>81</v>
      </c>
      <c r="B11" s="127">
        <f>'Earned Incurred YTD-6'!D53</f>
        <v>28948</v>
      </c>
      <c r="C11" s="114">
        <v>0</v>
      </c>
      <c r="D11" s="114">
        <v>0</v>
      </c>
      <c r="E11" s="114">
        <v>0</v>
      </c>
      <c r="F11" s="127">
        <f>SUM(B11:E11)</f>
        <v>28948</v>
      </c>
      <c r="H11" s="118"/>
    </row>
    <row r="12" spans="1:6" s="115" customFormat="1" ht="15" customHeight="1" thickBot="1">
      <c r="A12" s="119" t="s">
        <v>82</v>
      </c>
      <c r="B12" s="120">
        <f>SUM(B8:B11)</f>
        <v>7337911</v>
      </c>
      <c r="C12" s="120">
        <f>SUM(C8:C11)</f>
        <v>-89416</v>
      </c>
      <c r="D12" s="120">
        <f>SUM(D8:D11)</f>
        <v>-20</v>
      </c>
      <c r="E12" s="121">
        <f>SUM(E8:E11)</f>
        <v>0</v>
      </c>
      <c r="F12" s="122">
        <f>SUM(F8:F11)</f>
        <v>7248475</v>
      </c>
    </row>
    <row r="13" spans="1:6" s="115" customFormat="1" ht="15" customHeight="1" thickTop="1">
      <c r="A13" s="119"/>
      <c r="B13" s="123"/>
      <c r="C13" s="123"/>
      <c r="D13" s="123"/>
      <c r="E13" s="124"/>
      <c r="F13" s="124"/>
    </row>
    <row r="14" spans="1:6" s="115" customFormat="1" ht="15" customHeight="1">
      <c r="A14" s="108" t="s">
        <v>83</v>
      </c>
      <c r="B14" s="110"/>
      <c r="C14" s="110"/>
      <c r="D14" s="110"/>
      <c r="E14" s="125"/>
      <c r="F14" s="124"/>
    </row>
    <row r="15" spans="1:6" s="115" customFormat="1" ht="15" customHeight="1">
      <c r="A15" s="119" t="s">
        <v>84</v>
      </c>
      <c r="B15" s="117">
        <f>'Losses Incurred YTD-10'!B12</f>
        <v>657290</v>
      </c>
      <c r="C15" s="117">
        <f>'Losses Incurred YTD-10'!C12</f>
        <v>2231114</v>
      </c>
      <c r="D15" s="117">
        <f>'Losses Incurred YTD-10'!D12</f>
        <v>496101</v>
      </c>
      <c r="E15" s="114">
        <f>'Losses Incurred YTD-10'!E12</f>
        <v>0</v>
      </c>
      <c r="F15" s="117">
        <f aca="true" t="shared" si="0" ref="F15:F23">SUM(B15:E15)</f>
        <v>3384505</v>
      </c>
    </row>
    <row r="16" spans="1:6" s="115" customFormat="1" ht="15" customHeight="1">
      <c r="A16" s="119" t="s">
        <v>85</v>
      </c>
      <c r="B16" s="117">
        <f>'[1]Loss Expenses Paid YTD-16'!C24</f>
        <v>64053</v>
      </c>
      <c r="C16" s="117">
        <f>'[1]Loss Expenses Paid YTD-16'!C18</f>
        <v>208310</v>
      </c>
      <c r="D16" s="117">
        <f>'[1]Loss Expenses Paid YTD-16'!C12</f>
        <v>93939</v>
      </c>
      <c r="E16" s="114">
        <v>0</v>
      </c>
      <c r="F16" s="117">
        <f t="shared" si="0"/>
        <v>366302</v>
      </c>
    </row>
    <row r="17" spans="1:6" s="115" customFormat="1" ht="15" customHeight="1">
      <c r="A17" s="119" t="s">
        <v>86</v>
      </c>
      <c r="B17" s="117">
        <f>'[1]Loss Expenses Paid YTD-16'!I24</f>
        <v>117429</v>
      </c>
      <c r="C17" s="117">
        <f>'[1]Loss Expenses Paid YTD-16'!I18</f>
        <v>306914</v>
      </c>
      <c r="D17" s="117">
        <f>'[1]Loss Expenses Paid YTD-16'!I12</f>
        <v>57451</v>
      </c>
      <c r="E17" s="114">
        <v>0</v>
      </c>
      <c r="F17" s="117">
        <f t="shared" si="0"/>
        <v>481794</v>
      </c>
    </row>
    <row r="18" spans="1:6" s="115" customFormat="1" ht="15" customHeight="1">
      <c r="A18" s="119" t="s">
        <v>87</v>
      </c>
      <c r="B18" s="117">
        <f>'[1]TB - Rounded'!J375</f>
        <v>38228</v>
      </c>
      <c r="C18" s="114">
        <v>0</v>
      </c>
      <c r="D18" s="114">
        <v>0</v>
      </c>
      <c r="E18" s="114">
        <v>0</v>
      </c>
      <c r="F18" s="117">
        <f t="shared" si="0"/>
        <v>38228</v>
      </c>
    </row>
    <row r="19" spans="1:6" s="115" customFormat="1" ht="15" customHeight="1">
      <c r="A19" s="126" t="s">
        <v>88</v>
      </c>
      <c r="B19" s="117">
        <f>'[1]TB - Rounded'!J381</f>
        <v>43755</v>
      </c>
      <c r="C19" s="114">
        <v>0</v>
      </c>
      <c r="D19" s="114">
        <v>0</v>
      </c>
      <c r="E19" s="114">
        <v>0</v>
      </c>
      <c r="F19" s="117">
        <f t="shared" si="0"/>
        <v>43755</v>
      </c>
    </row>
    <row r="20" spans="1:6" s="115" customFormat="1" ht="15" customHeight="1">
      <c r="A20" s="119" t="s">
        <v>89</v>
      </c>
      <c r="B20" s="117">
        <f>'[1]TB - Rounded'!J377</f>
        <v>16295</v>
      </c>
      <c r="C20" s="114">
        <v>0</v>
      </c>
      <c r="D20" s="114">
        <v>0</v>
      </c>
      <c r="E20" s="114">
        <v>0</v>
      </c>
      <c r="F20" s="117">
        <f t="shared" si="0"/>
        <v>16295</v>
      </c>
    </row>
    <row r="21" spans="1:6" s="115" customFormat="1" ht="15" customHeight="1">
      <c r="A21" s="126" t="s">
        <v>90</v>
      </c>
      <c r="B21" s="117">
        <f>'[1]TB - Rounded'!J370</f>
        <v>571469</v>
      </c>
      <c r="C21" s="127">
        <f>'[1]TB - Rounded'!J366</f>
        <v>-8133</v>
      </c>
      <c r="D21" s="127">
        <f>'[1]TB - Rounded'!J362</f>
        <v>-2</v>
      </c>
      <c r="E21" s="114">
        <v>0</v>
      </c>
      <c r="F21" s="117">
        <f t="shared" si="0"/>
        <v>563334</v>
      </c>
    </row>
    <row r="22" spans="1:6" s="115" customFormat="1" ht="15" customHeight="1">
      <c r="A22" s="119" t="s">
        <v>91</v>
      </c>
      <c r="B22" s="117">
        <f>'Earned Incurred YTD-6'!C39</f>
        <v>3213088</v>
      </c>
      <c r="C22" s="114">
        <v>0</v>
      </c>
      <c r="D22" s="114">
        <v>0</v>
      </c>
      <c r="E22" s="114">
        <v>0</v>
      </c>
      <c r="F22" s="117">
        <f t="shared" si="0"/>
        <v>3213088</v>
      </c>
    </row>
    <row r="23" spans="1:8" s="115" customFormat="1" ht="15" customHeight="1">
      <c r="A23" s="119" t="s">
        <v>35</v>
      </c>
      <c r="B23" s="117">
        <f>10500+10173+10173</f>
        <v>30846</v>
      </c>
      <c r="C23" s="127">
        <f>10500-2394-1725</f>
        <v>6381</v>
      </c>
      <c r="D23" s="114">
        <v>0</v>
      </c>
      <c r="E23" s="114">
        <v>0</v>
      </c>
      <c r="F23" s="117">
        <f t="shared" si="0"/>
        <v>37227</v>
      </c>
      <c r="H23" s="132"/>
    </row>
    <row r="24" spans="1:7" s="115" customFormat="1" ht="15" customHeight="1" thickBot="1">
      <c r="A24" s="119" t="s">
        <v>82</v>
      </c>
      <c r="B24" s="120">
        <f>SUM(B15:B23)</f>
        <v>4752453</v>
      </c>
      <c r="C24" s="120">
        <f>SUM(C15:C23)</f>
        <v>2744586</v>
      </c>
      <c r="D24" s="120">
        <f>SUM(D15:D23)</f>
        <v>647489</v>
      </c>
      <c r="E24" s="121">
        <f>SUM(E15:E23)</f>
        <v>0</v>
      </c>
      <c r="F24" s="122">
        <f>SUM(F15:F23)</f>
        <v>8144528</v>
      </c>
      <c r="G24" s="119"/>
    </row>
    <row r="25" spans="1:6" s="115" customFormat="1" ht="15" customHeight="1" thickTop="1">
      <c r="A25" s="119"/>
      <c r="B25" s="123"/>
      <c r="C25" s="123"/>
      <c r="D25" s="123"/>
      <c r="E25" s="124"/>
      <c r="F25" s="124"/>
    </row>
    <row r="26" spans="1:6" s="115" customFormat="1" ht="15" customHeight="1" thickBot="1">
      <c r="A26" s="128" t="s">
        <v>92</v>
      </c>
      <c r="B26" s="129">
        <f>B12-B24</f>
        <v>2585458</v>
      </c>
      <c r="C26" s="129">
        <f>C12-C24</f>
        <v>-2834002</v>
      </c>
      <c r="D26" s="129">
        <f>D12-D24</f>
        <v>-647509</v>
      </c>
      <c r="E26" s="121">
        <f>E12-E24</f>
        <v>0</v>
      </c>
      <c r="F26" s="130">
        <f>SUM(B26:E26)</f>
        <v>-896053</v>
      </c>
    </row>
    <row r="27" spans="1:6" s="115" customFormat="1" ht="15" customHeight="1" thickTop="1">
      <c r="A27" s="119"/>
      <c r="B27" s="123"/>
      <c r="C27" s="123"/>
      <c r="D27" s="123"/>
      <c r="E27" s="124"/>
      <c r="F27" s="124"/>
    </row>
    <row r="28" spans="1:6" s="115" customFormat="1" ht="15" customHeight="1">
      <c r="A28" s="108" t="s">
        <v>93</v>
      </c>
      <c r="B28" s="110"/>
      <c r="C28" s="110"/>
      <c r="D28" s="110"/>
      <c r="E28" s="125"/>
      <c r="F28" s="124"/>
    </row>
    <row r="29" spans="1:6" s="115" customFormat="1" ht="15" customHeight="1">
      <c r="A29" s="119" t="s">
        <v>94</v>
      </c>
      <c r="B29" s="114">
        <v>0</v>
      </c>
      <c r="C29" s="117">
        <f>'Earned Incurred YTD-6'!B50</f>
        <v>71988</v>
      </c>
      <c r="D29" s="114">
        <v>0</v>
      </c>
      <c r="E29" s="114">
        <v>0</v>
      </c>
      <c r="F29" s="117">
        <f>SUM(B29:E29)</f>
        <v>71988</v>
      </c>
    </row>
    <row r="30" spans="1:6" s="115" customFormat="1" ht="15" customHeight="1">
      <c r="A30" s="119" t="s">
        <v>95</v>
      </c>
      <c r="B30" s="117">
        <f>'Balance Sheet-1'!C18</f>
        <v>211666</v>
      </c>
      <c r="C30" s="114">
        <v>0</v>
      </c>
      <c r="D30" s="114">
        <v>0</v>
      </c>
      <c r="E30" s="114">
        <v>0</v>
      </c>
      <c r="F30" s="117">
        <f>SUM(B30:E30)</f>
        <v>211666</v>
      </c>
    </row>
    <row r="31" spans="1:6" s="115" customFormat="1" ht="15" customHeight="1" thickBot="1">
      <c r="A31" s="119" t="s">
        <v>82</v>
      </c>
      <c r="B31" s="120">
        <f>SUM(B29:B30)</f>
        <v>211666</v>
      </c>
      <c r="C31" s="120">
        <f>SUM(C29:C30)</f>
        <v>71988</v>
      </c>
      <c r="D31" s="121">
        <f>SUM(D29:D30)</f>
        <v>0</v>
      </c>
      <c r="E31" s="121">
        <f>SUM(E29:E30)</f>
        <v>0</v>
      </c>
      <c r="F31" s="122">
        <f>SUM(F29:F30)</f>
        <v>283654</v>
      </c>
    </row>
    <row r="32" spans="1:6" s="115" customFormat="1" ht="15" customHeight="1" thickTop="1">
      <c r="A32" s="119"/>
      <c r="B32" s="123"/>
      <c r="C32" s="123"/>
      <c r="D32" s="123"/>
      <c r="E32" s="124"/>
      <c r="F32" s="124"/>
    </row>
    <row r="33" spans="1:6" s="115" customFormat="1" ht="15" customHeight="1">
      <c r="A33" s="108" t="s">
        <v>97</v>
      </c>
      <c r="B33" s="110"/>
      <c r="C33" s="110"/>
      <c r="D33" s="110"/>
      <c r="E33" s="125"/>
      <c r="F33" s="124"/>
    </row>
    <row r="34" spans="1:6" s="115" customFormat="1" ht="15" customHeight="1">
      <c r="A34" s="119" t="s">
        <v>98</v>
      </c>
      <c r="B34" s="117">
        <f>'Earned Incurred YTD-6'!B49</f>
        <v>76831</v>
      </c>
      <c r="C34" s="114">
        <v>0</v>
      </c>
      <c r="D34" s="114">
        <v>0</v>
      </c>
      <c r="E34" s="114">
        <v>0</v>
      </c>
      <c r="F34" s="117">
        <f>SUM(B34:E34)</f>
        <v>76831</v>
      </c>
    </row>
    <row r="35" spans="1:6" s="115" customFormat="1" ht="15" customHeight="1">
      <c r="A35" s="119" t="s">
        <v>99</v>
      </c>
      <c r="B35" s="114">
        <v>0</v>
      </c>
      <c r="C35" s="117">
        <v>211784</v>
      </c>
      <c r="D35" s="114">
        <v>0</v>
      </c>
      <c r="E35" s="114">
        <v>0</v>
      </c>
      <c r="F35" s="117">
        <f>SUM(B35:E35)</f>
        <v>211784</v>
      </c>
    </row>
    <row r="36" spans="1:6" s="115" customFormat="1" ht="15" customHeight="1">
      <c r="A36" s="119" t="s">
        <v>110</v>
      </c>
      <c r="B36" s="117">
        <f>'Income Statement-2'!D38</f>
        <v>58476</v>
      </c>
      <c r="C36" s="114">
        <v>0</v>
      </c>
      <c r="D36" s="114">
        <v>0</v>
      </c>
      <c r="E36" s="114">
        <v>0</v>
      </c>
      <c r="F36" s="117">
        <f>SUM(B36:E36)</f>
        <v>58476</v>
      </c>
    </row>
    <row r="37" spans="1:6" s="115" customFormat="1" ht="15" customHeight="1" thickBot="1">
      <c r="A37" s="119" t="s">
        <v>82</v>
      </c>
      <c r="B37" s="120">
        <f>SUM(B34:B36)</f>
        <v>135307</v>
      </c>
      <c r="C37" s="120">
        <f>SUM(C34:C36)</f>
        <v>211784</v>
      </c>
      <c r="D37" s="131">
        <f>SUM(D34:D36)</f>
        <v>0</v>
      </c>
      <c r="E37" s="131">
        <f>SUM(E34:E36)</f>
        <v>0</v>
      </c>
      <c r="F37" s="122">
        <f>SUM(F34:F36)</f>
        <v>347091</v>
      </c>
    </row>
    <row r="38" spans="1:6" s="115" customFormat="1" ht="15" customHeight="1" thickTop="1">
      <c r="A38" s="119"/>
      <c r="B38" s="123"/>
      <c r="C38" s="123"/>
      <c r="D38" s="123"/>
      <c r="E38" s="124"/>
      <c r="F38" s="133"/>
    </row>
    <row r="39" spans="1:6" s="115" customFormat="1" ht="15" customHeight="1" thickBot="1">
      <c r="A39" s="108" t="s">
        <v>100</v>
      </c>
      <c r="B39" s="129">
        <f>B26-B31+B37</f>
        <v>2509099</v>
      </c>
      <c r="C39" s="129">
        <f>C26-C31+C37</f>
        <v>-2694206</v>
      </c>
      <c r="D39" s="129">
        <f>D26-D31+D37</f>
        <v>-647509</v>
      </c>
      <c r="E39" s="149">
        <f>E26-E31+E37</f>
        <v>0</v>
      </c>
      <c r="F39" s="130">
        <f>F26-F31+F37</f>
        <v>-832616</v>
      </c>
    </row>
    <row r="40" spans="1:6" s="115" customFormat="1" ht="15" customHeight="1" thickTop="1">
      <c r="A40" s="119"/>
      <c r="B40" s="123"/>
      <c r="C40" s="123"/>
      <c r="D40" s="123"/>
      <c r="E40" s="124"/>
      <c r="F40" s="124"/>
    </row>
    <row r="41" spans="1:6" s="115" customFormat="1" ht="15" customHeight="1">
      <c r="A41" s="134" t="s">
        <v>101</v>
      </c>
      <c r="B41" s="135"/>
      <c r="C41" s="135"/>
      <c r="D41" s="135"/>
      <c r="E41" s="124"/>
      <c r="F41" s="124"/>
    </row>
    <row r="42" spans="1:6" s="115" customFormat="1" ht="15" customHeight="1">
      <c r="A42" s="119" t="s">
        <v>29</v>
      </c>
      <c r="B42" s="117">
        <f>'Premiums YTD-8'!B18</f>
        <v>3476484</v>
      </c>
      <c r="C42" s="114">
        <f>'Premiums YTD-8'!C18</f>
        <v>0</v>
      </c>
      <c r="D42" s="114">
        <f>'Premiums YTD-8'!D18</f>
        <v>0</v>
      </c>
      <c r="E42" s="114">
        <f>'Premiums YTD-8'!E18</f>
        <v>0</v>
      </c>
      <c r="F42" s="117">
        <f>SUM(B42:E42)</f>
        <v>3476484</v>
      </c>
    </row>
    <row r="43" spans="1:6" s="115" customFormat="1" ht="15" customHeight="1">
      <c r="A43" s="119" t="s">
        <v>102</v>
      </c>
      <c r="B43" s="117">
        <f>'Losses Incurred YTD-10'!B18+'Losses Incurred YTD-10'!B24</f>
        <v>868911</v>
      </c>
      <c r="C43" s="117">
        <f>'Losses Incurred YTD-10'!C18+'Losses Incurred YTD-10'!C24</f>
        <v>134306</v>
      </c>
      <c r="D43" s="117">
        <f>'Losses Incurred YTD-10'!D18+'Losses Incurred YTD-10'!D24</f>
        <v>9100</v>
      </c>
      <c r="E43" s="114">
        <f>'Losses Incurred YTD-10'!E18+'Losses Incurred YTD-10'!E24</f>
        <v>0</v>
      </c>
      <c r="F43" s="117">
        <f>SUM(B43:E43)</f>
        <v>1012317</v>
      </c>
    </row>
    <row r="44" spans="1:6" s="115" customFormat="1" ht="15" customHeight="1">
      <c r="A44" s="119" t="s">
        <v>103</v>
      </c>
      <c r="B44" s="117">
        <f>'Loss Expenses YTD-12'!B18</f>
        <v>172063</v>
      </c>
      <c r="C44" s="117">
        <f>'Loss Expenses YTD-12'!C18</f>
        <v>76589</v>
      </c>
      <c r="D44" s="117">
        <f>'Loss Expenses YTD-12'!D18</f>
        <v>34612</v>
      </c>
      <c r="E44" s="114">
        <f>'Loss Expenses YTD-12'!E18</f>
        <v>0</v>
      </c>
      <c r="F44" s="117">
        <f>SUM(B44:E44)</f>
        <v>283264</v>
      </c>
    </row>
    <row r="45" spans="1:6" s="115" customFormat="1" ht="15" customHeight="1">
      <c r="A45" s="119" t="s">
        <v>104</v>
      </c>
      <c r="B45" s="117">
        <f>'Earned Incurred YTD-6'!B41</f>
        <v>113054</v>
      </c>
      <c r="C45" s="114">
        <v>0</v>
      </c>
      <c r="D45" s="114">
        <v>0</v>
      </c>
      <c r="E45" s="114">
        <v>0</v>
      </c>
      <c r="F45" s="117">
        <f>SUM(B45:E45)</f>
        <v>113054</v>
      </c>
    </row>
    <row r="46" spans="1:6" s="115" customFormat="1" ht="15" customHeight="1">
      <c r="A46" s="119" t="s">
        <v>105</v>
      </c>
      <c r="B46" s="117">
        <f>'Earned Incurred YTD-6'!B33</f>
        <v>122063</v>
      </c>
      <c r="C46" s="114">
        <v>0</v>
      </c>
      <c r="D46" s="114">
        <v>0</v>
      </c>
      <c r="E46" s="114">
        <v>0</v>
      </c>
      <c r="F46" s="117">
        <f>SUM(B46:E46)</f>
        <v>122063</v>
      </c>
    </row>
    <row r="47" spans="1:6" s="115" customFormat="1" ht="15" customHeight="1" thickBot="1">
      <c r="A47" s="137" t="s">
        <v>82</v>
      </c>
      <c r="B47" s="120">
        <f>SUM(B42:B46)</f>
        <v>4752575</v>
      </c>
      <c r="C47" s="120">
        <f>SUM(C42:C46)</f>
        <v>210895</v>
      </c>
      <c r="D47" s="120">
        <f>SUM(D42:D46)</f>
        <v>43712</v>
      </c>
      <c r="E47" s="121">
        <f>SUM(E42:E46)</f>
        <v>0</v>
      </c>
      <c r="F47" s="122">
        <f>SUM(F42:F46)</f>
        <v>5007182</v>
      </c>
    </row>
    <row r="48" spans="1:6" s="115" customFormat="1" ht="15" customHeight="1" thickTop="1">
      <c r="A48" s="119"/>
      <c r="B48" s="123"/>
      <c r="C48" s="123"/>
      <c r="D48" s="123"/>
      <c r="E48" s="124"/>
      <c r="F48" s="124"/>
    </row>
    <row r="49" spans="1:6" s="115" customFormat="1" ht="15" customHeight="1">
      <c r="A49" s="134" t="s">
        <v>106</v>
      </c>
      <c r="B49" s="135"/>
      <c r="C49" s="135"/>
      <c r="D49" s="135"/>
      <c r="E49" s="124"/>
      <c r="F49" s="124"/>
    </row>
    <row r="50" spans="1:6" s="115" customFormat="1" ht="15" customHeight="1">
      <c r="A50" s="119" t="s">
        <v>29</v>
      </c>
      <c r="B50" s="114">
        <f>'Premiums YTD-8'!B24</f>
        <v>0</v>
      </c>
      <c r="C50" s="117">
        <f>'Premiums YTD-8'!C24</f>
        <v>3862627</v>
      </c>
      <c r="D50" s="114">
        <f>'Premiums YTD-8'!D24</f>
        <v>0</v>
      </c>
      <c r="E50" s="114">
        <f>'Premiums YTD-8'!E24</f>
        <v>0</v>
      </c>
      <c r="F50" s="117">
        <f>SUM(B50:E50)</f>
        <v>3862627</v>
      </c>
    </row>
    <row r="51" spans="1:6" s="115" customFormat="1" ht="15" customHeight="1">
      <c r="A51" s="119" t="s">
        <v>102</v>
      </c>
      <c r="B51" s="114">
        <f>'Losses Incurred YTD-10'!B31</f>
        <v>0</v>
      </c>
      <c r="C51" s="117">
        <f>'Losses Incurred YTD-10'!C31</f>
        <v>1264783</v>
      </c>
      <c r="D51" s="117">
        <f>'Losses Incurred YTD-10'!D31</f>
        <v>411622</v>
      </c>
      <c r="E51" s="117">
        <f>'Losses Incurred YTD-10'!E31</f>
        <v>135819</v>
      </c>
      <c r="F51" s="117">
        <f>SUM(B51:E51)</f>
        <v>1812224</v>
      </c>
    </row>
    <row r="52" spans="1:6" s="115" customFormat="1" ht="15" customHeight="1">
      <c r="A52" s="119" t="s">
        <v>107</v>
      </c>
      <c r="B52" s="114">
        <f>'Loss Expenses YTD-12'!B24</f>
        <v>0</v>
      </c>
      <c r="C52" s="117">
        <f>'Loss Expenses YTD-12'!C24</f>
        <v>232283</v>
      </c>
      <c r="D52" s="117">
        <f>'Loss Expenses YTD-12'!D24</f>
        <v>79398</v>
      </c>
      <c r="E52" s="117">
        <f>'Loss Expenses YTD-12'!E24</f>
        <v>32241</v>
      </c>
      <c r="F52" s="117">
        <f>SUM(B52:E52)</f>
        <v>343922</v>
      </c>
    </row>
    <row r="53" spans="1:6" s="115" customFormat="1" ht="15" customHeight="1">
      <c r="A53" s="119" t="s">
        <v>104</v>
      </c>
      <c r="B53" s="114">
        <v>0</v>
      </c>
      <c r="C53" s="117">
        <f>'Earned Incurred YTD-6'!B42</f>
        <v>120017</v>
      </c>
      <c r="D53" s="114">
        <v>0</v>
      </c>
      <c r="E53" s="114">
        <v>0</v>
      </c>
      <c r="F53" s="117">
        <f>SUM(B53:E53)</f>
        <v>120017</v>
      </c>
    </row>
    <row r="54" spans="1:6" s="115" customFormat="1" ht="15" customHeight="1">
      <c r="A54" s="119" t="s">
        <v>105</v>
      </c>
      <c r="B54" s="114">
        <v>0</v>
      </c>
      <c r="C54" s="117">
        <f>'Earned Incurred YTD-6'!B34</f>
        <v>124166</v>
      </c>
      <c r="D54" s="114">
        <v>0</v>
      </c>
      <c r="E54" s="114">
        <v>0</v>
      </c>
      <c r="F54" s="117">
        <f>SUM(B54:E54)</f>
        <v>124166</v>
      </c>
    </row>
    <row r="55" spans="1:6" s="115" customFormat="1" ht="15" customHeight="1" thickBot="1">
      <c r="A55" s="119" t="s">
        <v>82</v>
      </c>
      <c r="B55" s="121">
        <f>SUM(B50:B54)</f>
        <v>0</v>
      </c>
      <c r="C55" s="120">
        <f>SUM(C50:C54)</f>
        <v>5603876</v>
      </c>
      <c r="D55" s="120">
        <f>SUM(D50:D54)</f>
        <v>491020</v>
      </c>
      <c r="E55" s="120">
        <f>SUM(E50:E54)</f>
        <v>168060</v>
      </c>
      <c r="F55" s="122">
        <f>SUM(F50:F54)</f>
        <v>6262956</v>
      </c>
    </row>
    <row r="56" spans="1:6" s="115" customFormat="1" ht="15" customHeight="1" thickTop="1">
      <c r="A56" s="119"/>
      <c r="B56" s="123"/>
      <c r="C56" s="123"/>
      <c r="D56" s="123"/>
      <c r="E56" s="123"/>
      <c r="F56" s="30"/>
    </row>
    <row r="57" spans="1:6" s="115" customFormat="1" ht="15" customHeight="1" thickBot="1">
      <c r="A57" s="128" t="s">
        <v>108</v>
      </c>
      <c r="B57" s="138">
        <f>B39-B47+B55</f>
        <v>-2243476</v>
      </c>
      <c r="C57" s="138">
        <f>C39-C47+C55</f>
        <v>2698775</v>
      </c>
      <c r="D57" s="138">
        <f>D39-D47+D55</f>
        <v>-200201</v>
      </c>
      <c r="E57" s="138">
        <f>E39-E47+E55</f>
        <v>168060</v>
      </c>
      <c r="F57" s="138">
        <f>F39-F47+F55</f>
        <v>423158</v>
      </c>
    </row>
    <row r="58" spans="1:6" s="115" customFormat="1" ht="15" customHeight="1" thickTop="1">
      <c r="A58" s="119"/>
      <c r="D58" s="123"/>
      <c r="E58" s="123"/>
      <c r="F58" s="150"/>
    </row>
    <row r="59" spans="1:6" s="115" customFormat="1" ht="15" customHeight="1">
      <c r="A59" s="151"/>
      <c r="D59" s="123"/>
      <c r="E59" s="123"/>
      <c r="F59" s="150"/>
    </row>
    <row r="60" spans="4:6" s="115" customFormat="1" ht="15" customHeight="1">
      <c r="D60" s="123"/>
      <c r="E60" s="123"/>
      <c r="F60" s="123"/>
    </row>
    <row r="61" spans="4:6" s="115" customFormat="1" ht="15" customHeight="1">
      <c r="D61" s="123"/>
      <c r="E61" s="123"/>
      <c r="F61" s="123"/>
    </row>
    <row r="62" spans="1:6" s="115" customFormat="1" ht="15" customHeight="1">
      <c r="A62" s="111"/>
      <c r="B62" s="111"/>
      <c r="C62" s="111"/>
      <c r="D62" s="123"/>
      <c r="E62" s="123"/>
      <c r="F62" s="123"/>
    </row>
    <row r="63" spans="4:6" s="115" customFormat="1" ht="15" customHeight="1">
      <c r="D63" s="123"/>
      <c r="E63" s="123"/>
      <c r="F63" s="30"/>
    </row>
    <row r="64" spans="4:6" s="115" customFormat="1" ht="15" customHeight="1">
      <c r="D64" s="123"/>
      <c r="E64" s="123"/>
      <c r="F64" s="30"/>
    </row>
    <row r="65" spans="4:6" s="115" customFormat="1" ht="15" customHeight="1">
      <c r="D65" s="123"/>
      <c r="E65" s="123"/>
      <c r="F65" s="30"/>
    </row>
    <row r="66" spans="4:6" s="115" customFormat="1" ht="15" customHeight="1">
      <c r="D66" s="123"/>
      <c r="E66" s="123"/>
      <c r="F66" s="30"/>
    </row>
    <row r="67" spans="4:6" s="115" customFormat="1" ht="15" customHeight="1">
      <c r="D67" s="123"/>
      <c r="E67" s="123"/>
      <c r="F67" s="30"/>
    </row>
    <row r="68" spans="4:6" s="115" customFormat="1" ht="15" customHeight="1">
      <c r="D68" s="123"/>
      <c r="E68" s="123"/>
      <c r="F68" s="30"/>
    </row>
    <row r="69" spans="4:6" s="115" customFormat="1" ht="15" customHeight="1">
      <c r="D69" s="123"/>
      <c r="E69" s="123"/>
      <c r="F69" s="30"/>
    </row>
    <row r="70" spans="4:6" s="115" customFormat="1" ht="15" customHeight="1">
      <c r="D70" s="123"/>
      <c r="E70" s="123"/>
      <c r="F70" s="30"/>
    </row>
    <row r="71" spans="4:6" s="115" customFormat="1" ht="15" customHeight="1">
      <c r="D71" s="123"/>
      <c r="E71" s="123"/>
      <c r="F71" s="30"/>
    </row>
    <row r="72" spans="4:6" s="115" customFormat="1" ht="15" customHeight="1">
      <c r="D72" s="123"/>
      <c r="E72" s="123"/>
      <c r="F72" s="30"/>
    </row>
    <row r="73" spans="4:6" s="115" customFormat="1" ht="15" customHeight="1">
      <c r="D73" s="123"/>
      <c r="E73" s="123"/>
      <c r="F73" s="30"/>
    </row>
    <row r="74" spans="4:6" s="115" customFormat="1" ht="15" customHeight="1">
      <c r="D74" s="123"/>
      <c r="E74" s="123"/>
      <c r="F74" s="30"/>
    </row>
    <row r="75" spans="4:6" s="115" customFormat="1" ht="15" customHeight="1">
      <c r="D75" s="123"/>
      <c r="E75" s="123"/>
      <c r="F75" s="30"/>
    </row>
    <row r="76" spans="4:6" s="115" customFormat="1" ht="15" customHeight="1">
      <c r="D76" s="123"/>
      <c r="E76" s="123"/>
      <c r="F76" s="30"/>
    </row>
    <row r="77" spans="4:6" s="115" customFormat="1" ht="15" customHeight="1">
      <c r="D77" s="123"/>
      <c r="E77" s="123"/>
      <c r="F77" s="30"/>
    </row>
    <row r="78" spans="4:6" s="115" customFormat="1" ht="15" customHeight="1">
      <c r="D78" s="123"/>
      <c r="E78" s="123"/>
      <c r="F78" s="30"/>
    </row>
    <row r="79" spans="4:6" s="115" customFormat="1" ht="15" customHeight="1">
      <c r="D79" s="123"/>
      <c r="E79" s="123"/>
      <c r="F79" s="30"/>
    </row>
    <row r="80" spans="4:6" s="115" customFormat="1" ht="15" customHeight="1">
      <c r="D80" s="123"/>
      <c r="E80" s="123"/>
      <c r="F80" s="30"/>
    </row>
    <row r="81" spans="4:6" s="115" customFormat="1" ht="15" customHeight="1">
      <c r="D81" s="123"/>
      <c r="E81" s="123"/>
      <c r="F81" s="30"/>
    </row>
    <row r="82" spans="4:6" s="115" customFormat="1" ht="15" customHeight="1">
      <c r="D82" s="123"/>
      <c r="E82" s="123"/>
      <c r="F82" s="30"/>
    </row>
    <row r="83" spans="4:6" s="115" customFormat="1" ht="15" customHeight="1">
      <c r="D83" s="123"/>
      <c r="E83" s="123"/>
      <c r="F83" s="30"/>
    </row>
    <row r="84" spans="4:6" s="115" customFormat="1" ht="15" customHeight="1">
      <c r="D84" s="123"/>
      <c r="E84" s="123"/>
      <c r="F84" s="30"/>
    </row>
    <row r="85" spans="4:6" s="115" customFormat="1" ht="15" customHeight="1">
      <c r="D85" s="123"/>
      <c r="E85" s="123"/>
      <c r="F85" s="30"/>
    </row>
    <row r="86" spans="4:6" s="115" customFormat="1" ht="15" customHeight="1">
      <c r="D86" s="123"/>
      <c r="E86" s="123"/>
      <c r="F86" s="30"/>
    </row>
    <row r="87" spans="4:6" s="115" customFormat="1" ht="15" customHeight="1">
      <c r="D87" s="123"/>
      <c r="E87" s="123"/>
      <c r="F87" s="30"/>
    </row>
    <row r="88" spans="4:6" s="115" customFormat="1" ht="15" customHeight="1">
      <c r="D88" s="123"/>
      <c r="E88" s="123"/>
      <c r="F88" s="30"/>
    </row>
    <row r="89" spans="4:6" s="115" customFormat="1" ht="15" customHeight="1">
      <c r="D89" s="123"/>
      <c r="E89" s="123"/>
      <c r="F89" s="30"/>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5" customWidth="1"/>
    <col min="2" max="4" width="18.7109375" style="214" customWidth="1"/>
    <col min="5" max="5" width="15.7109375" style="215" customWidth="1"/>
    <col min="6" max="16384" width="15.7109375" style="55" customWidth="1"/>
  </cols>
  <sheetData>
    <row r="1" spans="1:5" s="156" customFormat="1" ht="30" customHeight="1">
      <c r="A1" s="152" t="s">
        <v>0</v>
      </c>
      <c r="B1" s="153"/>
      <c r="C1" s="153"/>
      <c r="D1" s="154"/>
      <c r="E1" s="155"/>
    </row>
    <row r="2" spans="1:5" s="161" customFormat="1" ht="15" customHeight="1">
      <c r="A2" s="157"/>
      <c r="B2" s="158"/>
      <c r="C2" s="158"/>
      <c r="D2" s="159"/>
      <c r="E2" s="160"/>
    </row>
    <row r="3" spans="1:5" s="161" customFormat="1" ht="15" customHeight="1">
      <c r="A3" s="162" t="s">
        <v>111</v>
      </c>
      <c r="B3" s="163"/>
      <c r="C3" s="163"/>
      <c r="D3" s="164"/>
      <c r="E3" s="160"/>
    </row>
    <row r="4" spans="1:5" s="161" customFormat="1" ht="15" customHeight="1">
      <c r="A4" s="162" t="s">
        <v>112</v>
      </c>
      <c r="B4" s="163"/>
      <c r="C4" s="163"/>
      <c r="D4" s="164"/>
      <c r="E4" s="160"/>
    </row>
    <row r="5" spans="1:5" s="161" customFormat="1" ht="15" customHeight="1">
      <c r="A5" s="162" t="s">
        <v>113</v>
      </c>
      <c r="B5" s="163"/>
      <c r="C5" s="163"/>
      <c r="D5" s="164"/>
      <c r="E5" s="160"/>
    </row>
    <row r="6" spans="1:5" s="161" customFormat="1" ht="15" customHeight="1">
      <c r="A6" s="165"/>
      <c r="B6" s="166"/>
      <c r="C6" s="166"/>
      <c r="D6" s="167"/>
      <c r="E6" s="160"/>
    </row>
    <row r="7" spans="1:5" s="62" customFormat="1" ht="15" customHeight="1">
      <c r="A7" s="168"/>
      <c r="B7" s="166"/>
      <c r="C7" s="166"/>
      <c r="D7" s="167"/>
      <c r="E7" s="85"/>
    </row>
    <row r="8" spans="1:5" s="62" customFormat="1" ht="15" customHeight="1">
      <c r="A8" s="169" t="s">
        <v>114</v>
      </c>
      <c r="B8" s="170" t="s">
        <v>115</v>
      </c>
      <c r="C8" s="171"/>
      <c r="D8" s="172"/>
      <c r="E8" s="85"/>
    </row>
    <row r="9" spans="1:5" s="62" customFormat="1" ht="15" customHeight="1">
      <c r="A9" s="169"/>
      <c r="B9" s="173" t="s">
        <v>43</v>
      </c>
      <c r="C9" s="174"/>
      <c r="D9" s="175"/>
      <c r="E9" s="85"/>
    </row>
    <row r="10" spans="1:5" s="62" customFormat="1" ht="15" customHeight="1">
      <c r="A10" s="176"/>
      <c r="B10" s="177" t="s">
        <v>25</v>
      </c>
      <c r="C10" s="178"/>
      <c r="D10" s="179"/>
      <c r="E10" s="85"/>
    </row>
    <row r="11" spans="1:5" s="62" customFormat="1" ht="15" customHeight="1">
      <c r="A11" s="180" t="s">
        <v>116</v>
      </c>
      <c r="B11" s="181"/>
      <c r="C11" s="26">
        <f>'Premiums QTD-7'!F12</f>
        <v>1612815</v>
      </c>
      <c r="D11" s="179"/>
      <c r="E11" s="85"/>
    </row>
    <row r="12" spans="1:5" s="62" customFormat="1" ht="15" customHeight="1">
      <c r="A12" s="180"/>
      <c r="B12" s="181"/>
      <c r="C12" s="30"/>
      <c r="D12" s="179"/>
      <c r="E12" s="85"/>
    </row>
    <row r="13" spans="1:5" s="62" customFormat="1" ht="15" customHeight="1">
      <c r="A13" s="182" t="s">
        <v>117</v>
      </c>
      <c r="B13" s="183">
        <f>'Premiums QTD-7'!F18</f>
        <v>3476484</v>
      </c>
      <c r="C13" s="184"/>
      <c r="D13" s="179"/>
      <c r="E13" s="85"/>
    </row>
    <row r="14" spans="1:5" s="62" customFormat="1" ht="15" customHeight="1">
      <c r="A14" s="182" t="s">
        <v>118</v>
      </c>
      <c r="B14" s="185">
        <f>'Premiums QTD-7'!F24</f>
        <v>3638614</v>
      </c>
      <c r="C14" s="184"/>
      <c r="D14" s="179"/>
      <c r="E14" s="85"/>
    </row>
    <row r="15" spans="1:5" s="62" customFormat="1" ht="15" customHeight="1">
      <c r="A15" s="182" t="s">
        <v>119</v>
      </c>
      <c r="B15" s="181"/>
      <c r="C15" s="186">
        <f>B14-B13</f>
        <v>162130</v>
      </c>
      <c r="D15" s="179"/>
      <c r="E15" s="85"/>
    </row>
    <row r="16" spans="1:5" s="62" customFormat="1" ht="15" customHeight="1">
      <c r="A16" s="180" t="s">
        <v>120</v>
      </c>
      <c r="B16" s="181"/>
      <c r="C16" s="184"/>
      <c r="D16" s="187">
        <f>C11+C15</f>
        <v>1774945</v>
      </c>
      <c r="E16" s="85"/>
    </row>
    <row r="17" spans="1:4" s="62" customFormat="1" ht="15" customHeight="1">
      <c r="A17" s="182" t="s">
        <v>121</v>
      </c>
      <c r="B17" s="181"/>
      <c r="C17" s="188">
        <f>'[1]Loss Expenses Paid QTD-15'!E30</f>
        <v>589218</v>
      </c>
      <c r="D17" s="179"/>
    </row>
    <row r="18" spans="1:4" s="62" customFormat="1" ht="15" customHeight="1">
      <c r="A18" s="182" t="s">
        <v>122</v>
      </c>
      <c r="B18" s="181"/>
      <c r="C18" s="186">
        <f>-'[1]TB - Rounded'!H281</f>
        <v>14817</v>
      </c>
      <c r="D18" s="179"/>
    </row>
    <row r="19" spans="1:5" s="62" customFormat="1" ht="15" customHeight="1">
      <c r="A19" s="180" t="s">
        <v>123</v>
      </c>
      <c r="B19" s="181"/>
      <c r="C19" s="188">
        <f>C17-C18</f>
        <v>574401</v>
      </c>
      <c r="D19" s="179"/>
      <c r="E19" s="85"/>
    </row>
    <row r="20" spans="1:5" s="62" customFormat="1" ht="15" customHeight="1">
      <c r="A20" s="182" t="s">
        <v>124</v>
      </c>
      <c r="B20" s="183">
        <f>'Losses Incurred QTD-9'!F18+'Losses Incurred QTD-9'!F24</f>
        <v>1012317</v>
      </c>
      <c r="C20" s="184" t="s">
        <v>25</v>
      </c>
      <c r="D20" s="179"/>
      <c r="E20" s="85"/>
    </row>
    <row r="21" spans="1:5" s="62" customFormat="1" ht="15" customHeight="1">
      <c r="A21" s="182" t="s">
        <v>125</v>
      </c>
      <c r="B21" s="185">
        <f>'Losses Incurred QTD-9'!F31</f>
        <v>974657</v>
      </c>
      <c r="C21" s="184"/>
      <c r="D21" s="179"/>
      <c r="E21" s="85"/>
    </row>
    <row r="22" spans="1:5" s="62" customFormat="1" ht="15" customHeight="1">
      <c r="A22" s="182" t="s">
        <v>126</v>
      </c>
      <c r="B22" s="189"/>
      <c r="C22" s="190">
        <f>B20-B21</f>
        <v>37660</v>
      </c>
      <c r="D22" s="179"/>
      <c r="E22" s="85"/>
    </row>
    <row r="23" spans="1:5" s="62" customFormat="1" ht="15" customHeight="1">
      <c r="A23" s="180" t="s">
        <v>127</v>
      </c>
      <c r="B23" s="181"/>
      <c r="C23" s="184"/>
      <c r="D23" s="191">
        <f>C19+C22</f>
        <v>612061</v>
      </c>
      <c r="E23" s="184"/>
    </row>
    <row r="24" spans="1:5" s="62" customFormat="1" ht="15" customHeight="1">
      <c r="A24" s="182" t="s">
        <v>128</v>
      </c>
      <c r="B24" s="181"/>
      <c r="C24" s="188">
        <f>'[1]Loss Expenses Paid QTD-15'!C30</f>
        <v>62989</v>
      </c>
      <c r="D24" s="179"/>
      <c r="E24" s="192"/>
    </row>
    <row r="25" spans="1:5" s="62" customFormat="1" ht="15" customHeight="1">
      <c r="A25" s="182" t="s">
        <v>129</v>
      </c>
      <c r="B25" s="181"/>
      <c r="C25" s="186">
        <f>'[1]Loss Expenses Paid QTD-15'!I30</f>
        <v>139050</v>
      </c>
      <c r="D25" s="179"/>
      <c r="E25" s="192"/>
    </row>
    <row r="26" spans="1:5" s="62" customFormat="1" ht="15" customHeight="1">
      <c r="A26" s="180" t="s">
        <v>130</v>
      </c>
      <c r="B26" s="181"/>
      <c r="C26" s="188">
        <f>C24+C25</f>
        <v>202039</v>
      </c>
      <c r="D26" s="179"/>
      <c r="E26" s="184"/>
    </row>
    <row r="27" spans="1:5" s="62" customFormat="1" ht="15" customHeight="1">
      <c r="A27" s="182" t="s">
        <v>131</v>
      </c>
      <c r="B27" s="183">
        <f>'Loss Expenses QTD-11'!F18</f>
        <v>283264</v>
      </c>
      <c r="C27" s="184"/>
      <c r="D27" s="179"/>
      <c r="E27" s="192"/>
    </row>
    <row r="28" spans="1:5" s="62" customFormat="1" ht="15" customHeight="1">
      <c r="A28" s="182" t="s">
        <v>132</v>
      </c>
      <c r="B28" s="185">
        <f>'Loss Expenses QTD-11'!F24</f>
        <v>284645.16000000003</v>
      </c>
      <c r="C28" s="184"/>
      <c r="D28" s="179"/>
      <c r="E28" s="184"/>
    </row>
    <row r="29" spans="1:5" s="62" customFormat="1" ht="15" customHeight="1">
      <c r="A29" s="182" t="s">
        <v>133</v>
      </c>
      <c r="B29" s="181"/>
      <c r="C29" s="190">
        <f>B27-B28</f>
        <v>-1381.1600000000326</v>
      </c>
      <c r="D29" s="179"/>
      <c r="E29" s="192"/>
    </row>
    <row r="30" spans="1:5" s="62" customFormat="1" ht="15" customHeight="1">
      <c r="A30" s="180" t="s">
        <v>134</v>
      </c>
      <c r="B30" s="181"/>
      <c r="C30" s="184"/>
      <c r="D30" s="193">
        <f>C26+C29</f>
        <v>200657.83999999997</v>
      </c>
      <c r="E30" s="184"/>
    </row>
    <row r="31" spans="1:5" s="62" customFormat="1" ht="15" customHeight="1">
      <c r="A31" s="180" t="s">
        <v>135</v>
      </c>
      <c r="B31" s="181"/>
      <c r="C31" s="184"/>
      <c r="D31" s="194">
        <f>D23+D30</f>
        <v>812718.84</v>
      </c>
      <c r="E31" s="184"/>
    </row>
    <row r="32" spans="1:5" s="62" customFormat="1" ht="15" customHeight="1">
      <c r="A32" s="182" t="s">
        <v>136</v>
      </c>
      <c r="B32" s="181"/>
      <c r="C32" s="195">
        <v>0</v>
      </c>
      <c r="D32" s="179"/>
      <c r="E32" s="192"/>
    </row>
    <row r="33" spans="1:5" s="62" customFormat="1" ht="15" customHeight="1">
      <c r="A33" s="182" t="s">
        <v>137</v>
      </c>
      <c r="B33" s="183">
        <f>'Earned Incurred YTD-6'!B33</f>
        <v>122063</v>
      </c>
      <c r="C33" s="184"/>
      <c r="D33" s="179"/>
      <c r="E33" s="85"/>
    </row>
    <row r="34" spans="1:5" s="62" customFormat="1" ht="15" customHeight="1">
      <c r="A34" s="182" t="s">
        <v>138</v>
      </c>
      <c r="B34" s="185">
        <v>112579</v>
      </c>
      <c r="C34" s="184"/>
      <c r="D34" s="179"/>
      <c r="E34" s="85"/>
    </row>
    <row r="35" spans="1:5" s="62" customFormat="1" ht="15" customHeight="1">
      <c r="A35" s="182" t="s">
        <v>139</v>
      </c>
      <c r="B35" s="181"/>
      <c r="C35" s="190">
        <f>B33-B34</f>
        <v>9484</v>
      </c>
      <c r="D35" s="179"/>
      <c r="E35" s="85"/>
    </row>
    <row r="36" spans="1:5" s="62" customFormat="1" ht="15" customHeight="1">
      <c r="A36" s="180" t="s">
        <v>140</v>
      </c>
      <c r="B36" s="181"/>
      <c r="C36" s="184" t="s">
        <v>25</v>
      </c>
      <c r="D36" s="191">
        <f>C32+C35</f>
        <v>9484</v>
      </c>
      <c r="E36" s="85"/>
    </row>
    <row r="37" spans="1:5" s="62" customFormat="1" ht="15" customHeight="1">
      <c r="A37" s="182" t="s">
        <v>141</v>
      </c>
      <c r="B37" s="181"/>
      <c r="C37" s="188">
        <f>'[1]TB - Rounded'!H372</f>
        <v>128874</v>
      </c>
      <c r="D37" s="179"/>
      <c r="E37" s="85"/>
    </row>
    <row r="38" spans="1:5" s="62" customFormat="1" ht="15" customHeight="1">
      <c r="A38" s="182" t="s">
        <v>142</v>
      </c>
      <c r="B38" s="181"/>
      <c r="C38" s="188">
        <f>'[1]TB - Rounded'!H383</f>
        <v>20728</v>
      </c>
      <c r="D38" s="179"/>
      <c r="E38" s="196"/>
    </row>
    <row r="39" spans="1:6" s="62" customFormat="1" ht="15" customHeight="1">
      <c r="A39" s="182" t="s">
        <v>143</v>
      </c>
      <c r="B39" s="181"/>
      <c r="C39" s="186">
        <f>'[1]TB - Rounded'!H604-C43-3</f>
        <v>949618</v>
      </c>
      <c r="D39" s="179"/>
      <c r="E39" s="196"/>
      <c r="F39" s="85"/>
    </row>
    <row r="40" spans="1:6" s="62" customFormat="1" ht="15" customHeight="1">
      <c r="A40" s="180" t="s">
        <v>144</v>
      </c>
      <c r="B40" s="181"/>
      <c r="C40" s="188">
        <f>SUM(C37:C39)</f>
        <v>1099220</v>
      </c>
      <c r="D40" s="179"/>
      <c r="E40" s="196"/>
      <c r="F40" s="85"/>
    </row>
    <row r="41" spans="1:5" s="62" customFormat="1" ht="15" customHeight="1">
      <c r="A41" s="182" t="s">
        <v>137</v>
      </c>
      <c r="B41" s="183">
        <f>'Earned Incurred YTD-6'!B41</f>
        <v>113054</v>
      </c>
      <c r="C41" s="184"/>
      <c r="D41" s="179"/>
      <c r="E41" s="196"/>
    </row>
    <row r="42" spans="1:5" s="62" customFormat="1" ht="15" customHeight="1">
      <c r="A42" s="182" t="s">
        <v>138</v>
      </c>
      <c r="B42" s="185">
        <v>139334</v>
      </c>
      <c r="C42" s="184" t="s">
        <v>25</v>
      </c>
      <c r="D42" s="179"/>
      <c r="E42" s="85"/>
    </row>
    <row r="43" spans="1:5" s="62" customFormat="1" ht="15" customHeight="1">
      <c r="A43" s="182" t="s">
        <v>145</v>
      </c>
      <c r="B43" s="181"/>
      <c r="C43" s="190">
        <f>+B41-B42</f>
        <v>-26280</v>
      </c>
      <c r="D43" s="179"/>
      <c r="E43" s="85"/>
    </row>
    <row r="44" spans="1:6" s="62" customFormat="1" ht="15" customHeight="1">
      <c r="A44" s="180" t="s">
        <v>146</v>
      </c>
      <c r="B44" s="181"/>
      <c r="C44" s="184"/>
      <c r="D44" s="193">
        <f>SUM(C40:C43)</f>
        <v>1072940</v>
      </c>
      <c r="E44" s="85"/>
      <c r="F44" s="85"/>
    </row>
    <row r="45" spans="1:6" s="62" customFormat="1" ht="15" customHeight="1">
      <c r="A45" s="180" t="s">
        <v>147</v>
      </c>
      <c r="B45" s="181"/>
      <c r="C45" s="184"/>
      <c r="D45" s="193">
        <f>SUM(D36:D44)</f>
        <v>1082424</v>
      </c>
      <c r="E45" s="85"/>
      <c r="F45" s="197"/>
    </row>
    <row r="46" spans="1:6" s="62" customFormat="1" ht="15" customHeight="1">
      <c r="A46" s="180" t="s">
        <v>148</v>
      </c>
      <c r="B46" s="181"/>
      <c r="C46" s="184"/>
      <c r="D46" s="198">
        <f>+D31+D45</f>
        <v>1895142.8399999999</v>
      </c>
      <c r="E46" s="85"/>
      <c r="F46" s="197"/>
    </row>
    <row r="47" spans="1:6" s="62" customFormat="1" ht="15" customHeight="1">
      <c r="A47" s="180" t="s">
        <v>149</v>
      </c>
      <c r="B47" s="181"/>
      <c r="C47" s="184"/>
      <c r="D47" s="194">
        <f>D16-D31-D45</f>
        <v>-120197.83999999997</v>
      </c>
      <c r="E47" s="199"/>
      <c r="F47" s="85"/>
    </row>
    <row r="48" spans="1:4" s="62" customFormat="1" ht="15" customHeight="1">
      <c r="A48" s="182" t="s">
        <v>150</v>
      </c>
      <c r="B48" s="181"/>
      <c r="C48" s="188">
        <f>-'[1]TB - Rounded'!H251-C51</f>
        <v>75793</v>
      </c>
      <c r="D48" s="179"/>
    </row>
    <row r="49" spans="1:5" s="62" customFormat="1" ht="15" customHeight="1">
      <c r="A49" s="182" t="s">
        <v>151</v>
      </c>
      <c r="B49" s="183">
        <f>'Earned Incurred YTD-6'!B49</f>
        <v>76831</v>
      </c>
      <c r="C49" s="184"/>
      <c r="D49" s="179"/>
      <c r="E49" s="85"/>
    </row>
    <row r="50" spans="1:5" s="62" customFormat="1" ht="15" customHeight="1">
      <c r="A50" s="182" t="s">
        <v>152</v>
      </c>
      <c r="B50" s="185">
        <v>88375</v>
      </c>
      <c r="C50" s="184"/>
      <c r="D50" s="179"/>
      <c r="E50" s="85"/>
    </row>
    <row r="51" spans="1:5" s="62" customFormat="1" ht="15" customHeight="1">
      <c r="A51" s="182" t="s">
        <v>153</v>
      </c>
      <c r="B51" s="181"/>
      <c r="C51" s="190">
        <f>B49-B50</f>
        <v>-11544</v>
      </c>
      <c r="D51" s="179"/>
      <c r="E51" s="85"/>
    </row>
    <row r="52" spans="1:5" s="62" customFormat="1" ht="15" customHeight="1">
      <c r="A52" s="180" t="s">
        <v>154</v>
      </c>
      <c r="B52" s="181"/>
      <c r="C52" s="184"/>
      <c r="D52" s="193">
        <f>C48+C51</f>
        <v>64249</v>
      </c>
      <c r="E52" s="85"/>
    </row>
    <row r="53" spans="1:5" s="62" customFormat="1" ht="15" customHeight="1">
      <c r="A53" s="182" t="s">
        <v>155</v>
      </c>
      <c r="B53" s="181"/>
      <c r="C53" s="184"/>
      <c r="D53" s="200">
        <f>-'[1]TB - Rounded'!H258</f>
        <v>12321</v>
      </c>
      <c r="E53" s="85"/>
    </row>
    <row r="54" spans="1:5" s="62" customFormat="1" ht="15" customHeight="1">
      <c r="A54" s="180" t="s">
        <v>156</v>
      </c>
      <c r="B54" s="181"/>
      <c r="C54" s="184"/>
      <c r="D54" s="193">
        <f>SUM(D52:D53)</f>
        <v>76570</v>
      </c>
      <c r="E54" s="85"/>
    </row>
    <row r="55" spans="1:5" s="62" customFormat="1" ht="15" customHeight="1">
      <c r="A55" s="201" t="s">
        <v>157</v>
      </c>
      <c r="B55" s="181"/>
      <c r="C55" s="184"/>
      <c r="D55" s="193">
        <f>-'[1]TB - Rounded'!H262</f>
        <v>3190</v>
      </c>
      <c r="E55" s="85"/>
    </row>
    <row r="56" spans="1:6" s="62" customFormat="1" ht="15" customHeight="1">
      <c r="A56" s="202" t="s">
        <v>158</v>
      </c>
      <c r="B56" s="203"/>
      <c r="C56" s="204"/>
      <c r="D56" s="198">
        <f>D47+D54+D55</f>
        <v>-40437.83999999997</v>
      </c>
      <c r="E56" s="199"/>
      <c r="F56" s="205"/>
    </row>
    <row r="57" spans="1:5" s="62" customFormat="1" ht="15" customHeight="1">
      <c r="A57" s="206"/>
      <c r="B57" s="207"/>
      <c r="C57" s="207"/>
      <c r="D57" s="208"/>
      <c r="E57" s="85"/>
    </row>
    <row r="58" spans="1:5" s="62" customFormat="1" ht="15" customHeight="1">
      <c r="A58" s="206"/>
      <c r="B58" s="207"/>
      <c r="C58" s="207"/>
      <c r="D58" s="188"/>
      <c r="E58" s="85"/>
    </row>
    <row r="59" spans="1:5" s="62" customFormat="1" ht="15" customHeight="1">
      <c r="A59" s="206"/>
      <c r="B59" s="207"/>
      <c r="C59" s="207"/>
      <c r="D59" s="207"/>
      <c r="E59" s="85"/>
    </row>
    <row r="60" spans="1:5" s="62" customFormat="1" ht="15" customHeight="1">
      <c r="A60" s="206"/>
      <c r="B60" s="207"/>
      <c r="C60" s="207"/>
      <c r="D60" s="207"/>
      <c r="E60" s="85"/>
    </row>
    <row r="61" spans="1:5" s="62" customFormat="1" ht="15" customHeight="1">
      <c r="A61" s="206"/>
      <c r="B61" s="207"/>
      <c r="C61" s="207"/>
      <c r="D61" s="207"/>
      <c r="E61" s="85"/>
    </row>
    <row r="62" spans="1:5" s="62" customFormat="1" ht="15" customHeight="1">
      <c r="A62" s="206"/>
      <c r="B62" s="207"/>
      <c r="C62" s="207"/>
      <c r="D62" s="207"/>
      <c r="E62" s="85"/>
    </row>
    <row r="63" spans="1:5" s="62" customFormat="1" ht="15" customHeight="1">
      <c r="A63" s="206"/>
      <c r="B63" s="207"/>
      <c r="C63" s="207"/>
      <c r="D63" s="207"/>
      <c r="E63" s="85"/>
    </row>
    <row r="64" spans="1:5" s="62" customFormat="1" ht="15" customHeight="1">
      <c r="A64" s="206"/>
      <c r="B64" s="209"/>
      <c r="C64" s="207"/>
      <c r="D64" s="207"/>
      <c r="E64" s="85"/>
    </row>
    <row r="65" spans="1:5" s="62" customFormat="1" ht="15" customHeight="1">
      <c r="A65" s="206"/>
      <c r="B65" s="209"/>
      <c r="C65" s="207"/>
      <c r="D65" s="207"/>
      <c r="E65" s="85"/>
    </row>
    <row r="66" spans="1:5" s="62" customFormat="1" ht="15" customHeight="1">
      <c r="A66" s="206"/>
      <c r="B66" s="209"/>
      <c r="C66" s="207"/>
      <c r="D66" s="207"/>
      <c r="E66" s="85"/>
    </row>
    <row r="67" spans="1:5" s="62" customFormat="1" ht="15" customHeight="1">
      <c r="A67" s="206"/>
      <c r="B67" s="209"/>
      <c r="C67" s="210"/>
      <c r="D67" s="207"/>
      <c r="E67" s="85"/>
    </row>
    <row r="68" spans="1:5" s="62" customFormat="1" ht="15" customHeight="1">
      <c r="A68" s="206"/>
      <c r="B68" s="209"/>
      <c r="C68" s="207"/>
      <c r="D68" s="207"/>
      <c r="E68" s="85"/>
    </row>
    <row r="69" spans="2:5" s="62" customFormat="1" ht="15" customHeight="1">
      <c r="B69" s="209"/>
      <c r="C69" s="207"/>
      <c r="D69" s="207"/>
      <c r="E69" s="85"/>
    </row>
    <row r="70" spans="1:5" s="62" customFormat="1" ht="15" customHeight="1">
      <c r="A70" s="206"/>
      <c r="B70" s="209"/>
      <c r="C70" s="207"/>
      <c r="D70" s="207"/>
      <c r="E70" s="85"/>
    </row>
    <row r="71" spans="1:5" s="62" customFormat="1" ht="15" customHeight="1">
      <c r="A71" s="206"/>
      <c r="B71" s="209"/>
      <c r="C71" s="207"/>
      <c r="D71" s="207"/>
      <c r="E71" s="85"/>
    </row>
    <row r="72" spans="1:5" s="62" customFormat="1" ht="15" customHeight="1">
      <c r="A72" s="206"/>
      <c r="B72" s="211"/>
      <c r="C72" s="207"/>
      <c r="D72" s="207"/>
      <c r="E72" s="85"/>
    </row>
    <row r="73" spans="1:5" s="62" customFormat="1" ht="15" customHeight="1">
      <c r="A73" s="206"/>
      <c r="B73" s="207"/>
      <c r="C73" s="210"/>
      <c r="D73" s="207"/>
      <c r="E73" s="85"/>
    </row>
    <row r="74" spans="1:5" s="62" customFormat="1" ht="15" customHeight="1">
      <c r="A74" s="206"/>
      <c r="B74" s="207"/>
      <c r="C74" s="207"/>
      <c r="D74" s="207"/>
      <c r="E74" s="85"/>
    </row>
    <row r="75" spans="1:5" s="62" customFormat="1" ht="15" customHeight="1">
      <c r="A75" s="206"/>
      <c r="B75" s="207"/>
      <c r="C75" s="207"/>
      <c r="D75" s="207"/>
      <c r="E75" s="85"/>
    </row>
    <row r="76" spans="1:5" s="62" customFormat="1" ht="15" customHeight="1">
      <c r="A76" s="206"/>
      <c r="B76" s="207"/>
      <c r="C76" s="207"/>
      <c r="D76" s="207"/>
      <c r="E76" s="85"/>
    </row>
    <row r="77" spans="1:5" s="62" customFormat="1" ht="15" customHeight="1">
      <c r="A77" s="206"/>
      <c r="B77" s="207"/>
      <c r="C77" s="207"/>
      <c r="D77" s="207"/>
      <c r="E77" s="85"/>
    </row>
    <row r="78" spans="1:5" s="62" customFormat="1" ht="15" customHeight="1">
      <c r="A78" s="206"/>
      <c r="B78" s="207"/>
      <c r="C78" s="207"/>
      <c r="D78" s="207"/>
      <c r="E78" s="85"/>
    </row>
    <row r="79" spans="1:5" s="62" customFormat="1" ht="15" customHeight="1">
      <c r="A79" s="206"/>
      <c r="B79" s="207"/>
      <c r="C79" s="207"/>
      <c r="D79" s="207"/>
      <c r="E79" s="85"/>
    </row>
    <row r="80" spans="1:5" s="62" customFormat="1" ht="15" customHeight="1">
      <c r="A80" s="206"/>
      <c r="B80" s="207"/>
      <c r="C80" s="207"/>
      <c r="D80" s="207"/>
      <c r="E80" s="85"/>
    </row>
    <row r="81" spans="1:5" s="62" customFormat="1" ht="15" customHeight="1">
      <c r="A81" s="206"/>
      <c r="B81" s="207"/>
      <c r="C81" s="207"/>
      <c r="D81" s="207"/>
      <c r="E81" s="85"/>
    </row>
    <row r="82" spans="1:5" s="62" customFormat="1" ht="15" customHeight="1">
      <c r="A82" s="206"/>
      <c r="B82" s="207"/>
      <c r="C82" s="207"/>
      <c r="D82" s="207"/>
      <c r="E82" s="85"/>
    </row>
    <row r="83" spans="1:5" s="62" customFormat="1" ht="15" customHeight="1">
      <c r="A83" s="206"/>
      <c r="B83" s="207"/>
      <c r="C83" s="207"/>
      <c r="D83" s="207"/>
      <c r="E83" s="85"/>
    </row>
    <row r="84" spans="1:5" s="62" customFormat="1" ht="15" customHeight="1">
      <c r="A84" s="206"/>
      <c r="B84" s="207"/>
      <c r="C84" s="207"/>
      <c r="D84" s="207"/>
      <c r="E84" s="85"/>
    </row>
    <row r="85" spans="1:5" s="62" customFormat="1" ht="15" customHeight="1">
      <c r="A85" s="206"/>
      <c r="B85" s="207"/>
      <c r="C85" s="207"/>
      <c r="D85" s="207"/>
      <c r="E85" s="85"/>
    </row>
    <row r="86" spans="1:5" s="62" customFormat="1" ht="15" customHeight="1">
      <c r="A86" s="206"/>
      <c r="B86" s="207"/>
      <c r="C86" s="207"/>
      <c r="D86" s="207"/>
      <c r="E86" s="85"/>
    </row>
    <row r="87" spans="1:5" s="62" customFormat="1" ht="15" customHeight="1">
      <c r="A87" s="206"/>
      <c r="B87" s="207"/>
      <c r="C87" s="207"/>
      <c r="D87" s="207"/>
      <c r="E87" s="85"/>
    </row>
    <row r="88" spans="1:5" s="62" customFormat="1" ht="15" customHeight="1">
      <c r="A88" s="206"/>
      <c r="B88" s="207"/>
      <c r="C88" s="207"/>
      <c r="D88" s="207"/>
      <c r="E88" s="85"/>
    </row>
    <row r="89" spans="1:5" s="62" customFormat="1" ht="15" customHeight="1">
      <c r="A89" s="206"/>
      <c r="B89" s="207"/>
      <c r="C89" s="211"/>
      <c r="D89" s="211"/>
      <c r="E89" s="85"/>
    </row>
    <row r="90" spans="1:5" s="62" customFormat="1" ht="15" customHeight="1">
      <c r="A90" s="206"/>
      <c r="B90" s="207"/>
      <c r="C90" s="211"/>
      <c r="D90" s="211"/>
      <c r="E90" s="85"/>
    </row>
    <row r="91" spans="1:5" s="62" customFormat="1" ht="15" customHeight="1">
      <c r="A91" s="206"/>
      <c r="B91" s="207"/>
      <c r="C91" s="211"/>
      <c r="D91" s="211"/>
      <c r="E91" s="85"/>
    </row>
    <row r="92" spans="1:5" s="62" customFormat="1" ht="15" customHeight="1">
      <c r="A92" s="206"/>
      <c r="B92" s="211"/>
      <c r="C92" s="211"/>
      <c r="D92" s="211"/>
      <c r="E92" s="85"/>
    </row>
    <row r="93" spans="1:5" s="62" customFormat="1" ht="15" customHeight="1">
      <c r="A93" s="206"/>
      <c r="B93" s="211"/>
      <c r="C93" s="211"/>
      <c r="D93" s="211"/>
      <c r="E93" s="85"/>
    </row>
    <row r="94" spans="1:5" s="62" customFormat="1" ht="15" customHeight="1">
      <c r="A94" s="206"/>
      <c r="B94" s="211"/>
      <c r="C94" s="211"/>
      <c r="D94" s="211"/>
      <c r="E94" s="85"/>
    </row>
    <row r="95" spans="1:5" s="62" customFormat="1" ht="15" customHeight="1">
      <c r="A95" s="206"/>
      <c r="B95" s="211"/>
      <c r="C95" s="211"/>
      <c r="D95" s="211"/>
      <c r="E95" s="85"/>
    </row>
    <row r="96" spans="1:5" s="62" customFormat="1" ht="15" customHeight="1">
      <c r="A96" s="206"/>
      <c r="B96" s="211"/>
      <c r="C96" s="211"/>
      <c r="D96" s="211"/>
      <c r="E96" s="85"/>
    </row>
    <row r="97" spans="1:5" s="62" customFormat="1" ht="15" customHeight="1">
      <c r="A97" s="206"/>
      <c r="B97" s="211"/>
      <c r="C97" s="211"/>
      <c r="D97" s="211"/>
      <c r="E97" s="85"/>
    </row>
    <row r="98" spans="1:5" s="62" customFormat="1" ht="15" customHeight="1">
      <c r="A98" s="206"/>
      <c r="B98" s="211"/>
      <c r="C98" s="211"/>
      <c r="D98" s="211"/>
      <c r="E98" s="85"/>
    </row>
    <row r="99" spans="1:5" s="62" customFormat="1" ht="15" customHeight="1">
      <c r="A99" s="206"/>
      <c r="B99" s="211"/>
      <c r="C99" s="211"/>
      <c r="D99" s="211"/>
      <c r="E99" s="85"/>
    </row>
    <row r="100" spans="1:5" s="62" customFormat="1" ht="15" customHeight="1">
      <c r="A100" s="206"/>
      <c r="B100" s="211"/>
      <c r="C100" s="211"/>
      <c r="D100" s="211"/>
      <c r="E100" s="85"/>
    </row>
    <row r="101" spans="1:5" s="62" customFormat="1" ht="15" customHeight="1">
      <c r="A101" s="206"/>
      <c r="B101" s="211"/>
      <c r="C101" s="211"/>
      <c r="D101" s="211"/>
      <c r="E101" s="85"/>
    </row>
    <row r="102" spans="1:5" s="62" customFormat="1" ht="15" customHeight="1">
      <c r="A102" s="206"/>
      <c r="B102" s="211"/>
      <c r="C102" s="211"/>
      <c r="D102" s="211"/>
      <c r="E102" s="85"/>
    </row>
    <row r="103" spans="1:5" s="62" customFormat="1" ht="15" customHeight="1">
      <c r="A103" s="206"/>
      <c r="B103" s="211"/>
      <c r="C103" s="211"/>
      <c r="D103" s="211"/>
      <c r="E103" s="85"/>
    </row>
    <row r="104" spans="1:5" s="62" customFormat="1" ht="15" customHeight="1">
      <c r="A104" s="206"/>
      <c r="B104" s="211"/>
      <c r="C104" s="211"/>
      <c r="D104" s="211"/>
      <c r="E104" s="85"/>
    </row>
    <row r="105" spans="1:5" s="62" customFormat="1" ht="15" customHeight="1">
      <c r="A105" s="206"/>
      <c r="B105" s="211"/>
      <c r="C105" s="211"/>
      <c r="D105" s="211"/>
      <c r="E105" s="85"/>
    </row>
    <row r="106" spans="1:5" s="62" customFormat="1" ht="15" customHeight="1">
      <c r="A106" s="206"/>
      <c r="B106" s="211"/>
      <c r="C106" s="211"/>
      <c r="D106" s="211"/>
      <c r="E106" s="85"/>
    </row>
    <row r="107" spans="1:5" s="62" customFormat="1" ht="15" customHeight="1">
      <c r="A107" s="206"/>
      <c r="B107" s="211"/>
      <c r="C107" s="211"/>
      <c r="D107" s="211"/>
      <c r="E107" s="85"/>
    </row>
    <row r="108" spans="1:5" s="62" customFormat="1" ht="15" customHeight="1">
      <c r="A108" s="206"/>
      <c r="B108" s="211"/>
      <c r="C108" s="211"/>
      <c r="D108" s="211"/>
      <c r="E108" s="85"/>
    </row>
    <row r="109" spans="1:5" s="62" customFormat="1" ht="15" customHeight="1">
      <c r="A109" s="206"/>
      <c r="B109" s="211"/>
      <c r="C109" s="211"/>
      <c r="D109" s="211"/>
      <c r="E109" s="85"/>
    </row>
    <row r="110" spans="1:5" s="62" customFormat="1" ht="15" customHeight="1">
      <c r="A110" s="206"/>
      <c r="B110" s="211"/>
      <c r="C110" s="211"/>
      <c r="D110" s="211"/>
      <c r="E110" s="85"/>
    </row>
    <row r="111" spans="1:5" s="62" customFormat="1" ht="15" customHeight="1">
      <c r="A111" s="206"/>
      <c r="B111" s="211"/>
      <c r="C111" s="211"/>
      <c r="D111" s="211"/>
      <c r="E111" s="85"/>
    </row>
    <row r="112" spans="1:5" s="62" customFormat="1" ht="15" customHeight="1">
      <c r="A112" s="206"/>
      <c r="B112" s="211"/>
      <c r="C112" s="211"/>
      <c r="D112" s="211"/>
      <c r="E112" s="85"/>
    </row>
    <row r="113" spans="1:5" s="62" customFormat="1" ht="15" customHeight="1">
      <c r="A113" s="206"/>
      <c r="B113" s="211"/>
      <c r="C113" s="211"/>
      <c r="D113" s="211"/>
      <c r="E113" s="85"/>
    </row>
    <row r="114" spans="1:5" s="62" customFormat="1" ht="15" customHeight="1">
      <c r="A114" s="206"/>
      <c r="B114" s="211"/>
      <c r="C114" s="211"/>
      <c r="D114" s="211"/>
      <c r="E114" s="85"/>
    </row>
    <row r="115" spans="1:5" s="62" customFormat="1" ht="15" customHeight="1">
      <c r="A115" s="206"/>
      <c r="B115" s="211"/>
      <c r="C115" s="211"/>
      <c r="D115" s="211"/>
      <c r="E115" s="85"/>
    </row>
    <row r="116" spans="1:5" s="62" customFormat="1" ht="15" customHeight="1">
      <c r="A116" s="206"/>
      <c r="B116" s="211"/>
      <c r="C116" s="211"/>
      <c r="D116" s="211"/>
      <c r="E116" s="85"/>
    </row>
    <row r="117" spans="1:5" s="62" customFormat="1" ht="15" customHeight="1">
      <c r="A117" s="206"/>
      <c r="B117" s="211"/>
      <c r="C117" s="211"/>
      <c r="D117" s="211"/>
      <c r="E117" s="85"/>
    </row>
    <row r="118" spans="1:5" s="62" customFormat="1" ht="15" customHeight="1">
      <c r="A118" s="206"/>
      <c r="B118" s="211"/>
      <c r="C118" s="211"/>
      <c r="D118" s="211"/>
      <c r="E118" s="85"/>
    </row>
    <row r="119" spans="1:5" s="62" customFormat="1" ht="15" customHeight="1">
      <c r="A119" s="206"/>
      <c r="B119" s="211"/>
      <c r="C119" s="211"/>
      <c r="D119" s="211"/>
      <c r="E119" s="85"/>
    </row>
    <row r="120" spans="1:5" s="62" customFormat="1" ht="15" customHeight="1">
      <c r="A120" s="206"/>
      <c r="B120" s="211"/>
      <c r="C120" s="211"/>
      <c r="D120" s="211"/>
      <c r="E120" s="85"/>
    </row>
    <row r="121" spans="1:5" s="62" customFormat="1" ht="15" customHeight="1">
      <c r="A121" s="212"/>
      <c r="B121" s="211"/>
      <c r="C121" s="211"/>
      <c r="D121" s="211"/>
      <c r="E121" s="85"/>
    </row>
    <row r="122" spans="1:5" s="62" customFormat="1" ht="15" customHeight="1">
      <c r="A122" s="212"/>
      <c r="B122" s="211"/>
      <c r="C122" s="211"/>
      <c r="D122" s="211"/>
      <c r="E122" s="85"/>
    </row>
    <row r="123" spans="1:5" s="62" customFormat="1" ht="15" customHeight="1">
      <c r="A123" s="212"/>
      <c r="B123" s="211"/>
      <c r="C123" s="211"/>
      <c r="D123" s="211"/>
      <c r="E123" s="85"/>
    </row>
    <row r="124" spans="1:5" s="62" customFormat="1" ht="15" customHeight="1">
      <c r="A124" s="212"/>
      <c r="B124" s="211"/>
      <c r="C124" s="211"/>
      <c r="D124" s="211"/>
      <c r="E124" s="85"/>
    </row>
    <row r="125" spans="1:5" s="62" customFormat="1" ht="15" customHeight="1">
      <c r="A125" s="212"/>
      <c r="B125" s="211"/>
      <c r="C125" s="211"/>
      <c r="D125" s="211"/>
      <c r="E125" s="85"/>
    </row>
    <row r="126" spans="1:5" s="62" customFormat="1" ht="15" customHeight="1">
      <c r="A126" s="212"/>
      <c r="B126" s="211"/>
      <c r="C126" s="211"/>
      <c r="D126" s="211"/>
      <c r="E126" s="85"/>
    </row>
    <row r="127" spans="1:5" s="62" customFormat="1" ht="15" customHeight="1">
      <c r="A127" s="212"/>
      <c r="B127" s="211"/>
      <c r="C127" s="211"/>
      <c r="D127" s="211"/>
      <c r="E127" s="85"/>
    </row>
    <row r="128" ht="15" customHeight="1">
      <c r="A128" s="213"/>
    </row>
    <row r="129" s="55" customFormat="1" ht="15" customHeight="1">
      <c r="A129" s="213"/>
    </row>
    <row r="130" s="55" customFormat="1" ht="15" customHeight="1">
      <c r="A130" s="213"/>
    </row>
    <row r="131" s="55" customFormat="1" ht="15" customHeight="1">
      <c r="A131" s="213"/>
    </row>
    <row r="132" s="55" customFormat="1" ht="15" customHeight="1">
      <c r="A132" s="213"/>
    </row>
    <row r="133" s="55" customFormat="1" ht="15" customHeight="1">
      <c r="A133" s="213"/>
    </row>
    <row r="134" s="55" customFormat="1" ht="15" customHeight="1">
      <c r="A134" s="213"/>
    </row>
    <row r="135" s="55" customFormat="1" ht="15" customHeight="1">
      <c r="A135" s="213"/>
    </row>
    <row r="136" s="55" customFormat="1" ht="15" customHeight="1">
      <c r="A136" s="213"/>
    </row>
    <row r="137" s="55" customFormat="1" ht="15" customHeight="1">
      <c r="A137" s="213"/>
    </row>
    <row r="138" s="55" customFormat="1" ht="15" customHeight="1">
      <c r="A138" s="213"/>
    </row>
    <row r="139" s="55" customFormat="1" ht="15" customHeight="1">
      <c r="A139" s="213"/>
    </row>
    <row r="140" s="55" customFormat="1" ht="15" customHeight="1">
      <c r="A140" s="213"/>
    </row>
    <row r="141" s="55" customFormat="1" ht="15" customHeight="1">
      <c r="A141" s="213"/>
    </row>
    <row r="142" s="55" customFormat="1" ht="15" customHeight="1">
      <c r="A142" s="213"/>
    </row>
    <row r="143" s="55" customFormat="1" ht="15" customHeight="1">
      <c r="A143" s="213"/>
    </row>
    <row r="144" s="55" customFormat="1" ht="15" customHeight="1">
      <c r="A144" s="213"/>
    </row>
    <row r="145" s="55" customFormat="1" ht="15" customHeight="1">
      <c r="A145" s="213"/>
    </row>
    <row r="146" s="55" customFormat="1" ht="15" customHeight="1">
      <c r="A146" s="213"/>
    </row>
    <row r="147" s="55" customFormat="1" ht="15" customHeight="1">
      <c r="A147" s="213"/>
    </row>
    <row r="148" s="55" customFormat="1" ht="15" customHeight="1">
      <c r="A148" s="213"/>
    </row>
    <row r="149" s="55" customFormat="1" ht="15" customHeight="1">
      <c r="A149" s="213"/>
    </row>
    <row r="150" s="55" customFormat="1" ht="15" customHeight="1">
      <c r="A150" s="213"/>
    </row>
    <row r="151" s="55" customFormat="1" ht="15" customHeight="1">
      <c r="A151" s="213"/>
    </row>
    <row r="152" s="55" customFormat="1" ht="15" customHeight="1">
      <c r="A152" s="213"/>
    </row>
    <row r="153" s="55" customFormat="1" ht="15" customHeight="1">
      <c r="A153" s="213"/>
    </row>
    <row r="154" s="55" customFormat="1" ht="15" customHeight="1">
      <c r="A154" s="213"/>
    </row>
    <row r="155" s="55" customFormat="1" ht="15" customHeight="1">
      <c r="A155" s="213"/>
    </row>
    <row r="156" s="55" customFormat="1" ht="15" customHeight="1">
      <c r="A156" s="213"/>
    </row>
    <row r="157" s="55" customFormat="1" ht="15" customHeight="1">
      <c r="A157" s="213"/>
    </row>
    <row r="158" s="55" customFormat="1" ht="15" customHeight="1">
      <c r="A158" s="213"/>
    </row>
    <row r="159" s="55" customFormat="1" ht="15" customHeight="1">
      <c r="A159" s="213"/>
    </row>
    <row r="160" s="55" customFormat="1" ht="15" customHeight="1">
      <c r="A160" s="213"/>
    </row>
    <row r="161" s="55" customFormat="1" ht="15" customHeight="1">
      <c r="A161" s="213"/>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5" customWidth="1"/>
    <col min="2" max="4" width="18.7109375" style="214" customWidth="1"/>
    <col min="5" max="5" width="15.7109375" style="215" customWidth="1"/>
    <col min="6" max="16384" width="15.7109375" style="55" customWidth="1"/>
  </cols>
  <sheetData>
    <row r="1" spans="1:5" s="156" customFormat="1" ht="30" customHeight="1">
      <c r="A1" s="152" t="s">
        <v>0</v>
      </c>
      <c r="B1" s="153"/>
      <c r="C1" s="153"/>
      <c r="D1" s="154"/>
      <c r="E1" s="155"/>
    </row>
    <row r="2" spans="1:5" s="161" customFormat="1" ht="15" customHeight="1">
      <c r="A2" s="157"/>
      <c r="B2" s="158"/>
      <c r="C2" s="158"/>
      <c r="D2" s="159"/>
      <c r="E2" s="160"/>
    </row>
    <row r="3" spans="1:5" s="161" customFormat="1" ht="15" customHeight="1">
      <c r="A3" s="162" t="s">
        <v>111</v>
      </c>
      <c r="B3" s="163"/>
      <c r="C3" s="163"/>
      <c r="D3" s="164"/>
      <c r="E3" s="160"/>
    </row>
    <row r="4" spans="1:5" s="161" customFormat="1" ht="15" customHeight="1">
      <c r="A4" s="162" t="s">
        <v>112</v>
      </c>
      <c r="B4" s="163"/>
      <c r="C4" s="163"/>
      <c r="D4" s="164"/>
      <c r="E4" s="160"/>
    </row>
    <row r="5" spans="1:5" s="161" customFormat="1" ht="15" customHeight="1">
      <c r="A5" s="162" t="s">
        <v>159</v>
      </c>
      <c r="B5" s="163"/>
      <c r="C5" s="163"/>
      <c r="D5" s="164"/>
      <c r="E5" s="160"/>
    </row>
    <row r="6" spans="1:5" s="161" customFormat="1" ht="15" customHeight="1">
      <c r="A6" s="165"/>
      <c r="B6" s="166"/>
      <c r="C6" s="166"/>
      <c r="D6" s="167"/>
      <c r="E6" s="160"/>
    </row>
    <row r="7" spans="1:5" s="62" customFormat="1" ht="15" customHeight="1">
      <c r="A7" s="168"/>
      <c r="B7" s="166"/>
      <c r="C7" s="166"/>
      <c r="D7" s="167"/>
      <c r="E7" s="85"/>
    </row>
    <row r="8" spans="1:5" s="62" customFormat="1" ht="15" customHeight="1">
      <c r="A8" s="169" t="s">
        <v>114</v>
      </c>
      <c r="B8" s="170" t="s">
        <v>115</v>
      </c>
      <c r="C8" s="171"/>
      <c r="D8" s="172"/>
      <c r="E8" s="85"/>
    </row>
    <row r="9" spans="1:5" s="62" customFormat="1" ht="15" customHeight="1">
      <c r="A9" s="169"/>
      <c r="B9" s="173" t="s">
        <v>44</v>
      </c>
      <c r="C9" s="174"/>
      <c r="D9" s="175"/>
      <c r="E9" s="85"/>
    </row>
    <row r="10" spans="1:5" s="62" customFormat="1" ht="15" customHeight="1">
      <c r="A10" s="176"/>
      <c r="B10" s="177" t="s">
        <v>25</v>
      </c>
      <c r="C10" s="178"/>
      <c r="D10" s="179"/>
      <c r="E10" s="85"/>
    </row>
    <row r="11" spans="1:5" s="62" customFormat="1" ht="15" customHeight="1">
      <c r="A11" s="180" t="s">
        <v>116</v>
      </c>
      <c r="B11" s="181"/>
      <c r="C11" s="26">
        <f>'Premiums YTD-8'!F12</f>
        <v>6949609</v>
      </c>
      <c r="D11" s="179"/>
      <c r="E11" s="85"/>
    </row>
    <row r="12" spans="1:5" s="62" customFormat="1" ht="15" customHeight="1">
      <c r="A12" s="180"/>
      <c r="B12" s="181"/>
      <c r="C12" s="30"/>
      <c r="D12" s="179"/>
      <c r="E12" s="85"/>
    </row>
    <row r="13" spans="1:5" s="62" customFormat="1" ht="15" customHeight="1">
      <c r="A13" s="182" t="s">
        <v>117</v>
      </c>
      <c r="B13" s="183">
        <f>'Premiums YTD-8'!F18</f>
        <v>3476484</v>
      </c>
      <c r="C13" s="184"/>
      <c r="D13" s="179"/>
      <c r="E13" s="85"/>
    </row>
    <row r="14" spans="1:5" s="62" customFormat="1" ht="15" customHeight="1">
      <c r="A14" s="182" t="s">
        <v>118</v>
      </c>
      <c r="B14" s="185">
        <f>'Premiums YTD-8'!F24</f>
        <v>3862627</v>
      </c>
      <c r="C14" s="184"/>
      <c r="D14" s="179"/>
      <c r="E14" s="85"/>
    </row>
    <row r="15" spans="1:5" s="62" customFormat="1" ht="15" customHeight="1">
      <c r="A15" s="182" t="s">
        <v>119</v>
      </c>
      <c r="B15" s="181"/>
      <c r="C15" s="186">
        <f>B14-B13</f>
        <v>386143</v>
      </c>
      <c r="D15" s="179"/>
      <c r="E15" s="85"/>
    </row>
    <row r="16" spans="1:5" s="62" customFormat="1" ht="15" customHeight="1">
      <c r="A16" s="180" t="s">
        <v>120</v>
      </c>
      <c r="B16" s="181"/>
      <c r="C16" s="184"/>
      <c r="D16" s="187">
        <f>C11+C15</f>
        <v>7335752</v>
      </c>
      <c r="E16" s="85"/>
    </row>
    <row r="17" spans="1:4" s="62" customFormat="1" ht="15" customHeight="1">
      <c r="A17" s="182" t="s">
        <v>121</v>
      </c>
      <c r="B17" s="181"/>
      <c r="C17" s="188">
        <f>'[1]Loss Expenses Paid YTD-16'!E30</f>
        <v>3400305</v>
      </c>
      <c r="D17" s="179"/>
    </row>
    <row r="18" spans="1:4" s="62" customFormat="1" ht="15" customHeight="1">
      <c r="A18" s="182" t="s">
        <v>122</v>
      </c>
      <c r="B18" s="181"/>
      <c r="C18" s="186">
        <f>-'[1]TB - Rounded'!J281</f>
        <v>15800</v>
      </c>
      <c r="D18" s="179"/>
    </row>
    <row r="19" spans="1:5" s="62" customFormat="1" ht="15" customHeight="1">
      <c r="A19" s="180" t="s">
        <v>123</v>
      </c>
      <c r="B19" s="181"/>
      <c r="C19" s="188">
        <f>C17-C18</f>
        <v>3384505</v>
      </c>
      <c r="D19" s="179"/>
      <c r="E19" s="85"/>
    </row>
    <row r="20" spans="1:5" s="62" customFormat="1" ht="15" customHeight="1">
      <c r="A20" s="182" t="s">
        <v>124</v>
      </c>
      <c r="B20" s="183">
        <f>'Losses Incurred YTD-10'!F18+'Losses Incurred YTD-10'!F24</f>
        <v>1012317</v>
      </c>
      <c r="C20" s="184" t="s">
        <v>25</v>
      </c>
      <c r="D20" s="179"/>
      <c r="E20" s="85"/>
    </row>
    <row r="21" spans="1:5" s="62" customFormat="1" ht="15" customHeight="1">
      <c r="A21" s="182" t="s">
        <v>125</v>
      </c>
      <c r="B21" s="185">
        <f>'Losses Incurred YTD-10'!F31</f>
        <v>1812224</v>
      </c>
      <c r="C21" s="184"/>
      <c r="D21" s="179"/>
      <c r="E21" s="85"/>
    </row>
    <row r="22" spans="1:5" s="62" customFormat="1" ht="15" customHeight="1">
      <c r="A22" s="182" t="s">
        <v>126</v>
      </c>
      <c r="B22" s="189"/>
      <c r="C22" s="190">
        <f>B20-B21</f>
        <v>-799907</v>
      </c>
      <c r="D22" s="179"/>
      <c r="E22" s="85"/>
    </row>
    <row r="23" spans="1:5" s="62" customFormat="1" ht="15" customHeight="1">
      <c r="A23" s="180" t="s">
        <v>127</v>
      </c>
      <c r="B23" s="181"/>
      <c r="C23" s="184"/>
      <c r="D23" s="191">
        <f>C19+C22</f>
        <v>2584598</v>
      </c>
      <c r="E23" s="184"/>
    </row>
    <row r="24" spans="1:5" s="62" customFormat="1" ht="15" customHeight="1">
      <c r="A24" s="182" t="s">
        <v>128</v>
      </c>
      <c r="B24" s="181"/>
      <c r="C24" s="188">
        <f>'[1]Loss Expenses Paid YTD-16'!C30</f>
        <v>366302</v>
      </c>
      <c r="D24" s="179"/>
      <c r="E24" s="192"/>
    </row>
    <row r="25" spans="1:5" s="62" customFormat="1" ht="15" customHeight="1">
      <c r="A25" s="182" t="s">
        <v>129</v>
      </c>
      <c r="B25" s="181"/>
      <c r="C25" s="186">
        <f>'[1]Loss Expenses Paid YTD-16'!I30</f>
        <v>481794</v>
      </c>
      <c r="D25" s="179"/>
      <c r="E25" s="192"/>
    </row>
    <row r="26" spans="1:5" s="62" customFormat="1" ht="15" customHeight="1">
      <c r="A26" s="180" t="s">
        <v>130</v>
      </c>
      <c r="B26" s="181"/>
      <c r="C26" s="188">
        <f>C24+C25</f>
        <v>848096</v>
      </c>
      <c r="D26" s="179"/>
      <c r="E26" s="184"/>
    </row>
    <row r="27" spans="1:5" s="62" customFormat="1" ht="15" customHeight="1">
      <c r="A27" s="182" t="s">
        <v>131</v>
      </c>
      <c r="B27" s="183">
        <f>'Loss Expenses YTD-12'!F18</f>
        <v>283264</v>
      </c>
      <c r="C27" s="184"/>
      <c r="D27" s="179"/>
      <c r="E27" s="192"/>
    </row>
    <row r="28" spans="1:5" s="62" customFormat="1" ht="15" customHeight="1">
      <c r="A28" s="182" t="s">
        <v>132</v>
      </c>
      <c r="B28" s="185">
        <f>'Loss Expenses YTD-12'!F24</f>
        <v>343922</v>
      </c>
      <c r="C28" s="184"/>
      <c r="D28" s="179"/>
      <c r="E28" s="184"/>
    </row>
    <row r="29" spans="1:5" s="62" customFormat="1" ht="15" customHeight="1">
      <c r="A29" s="182" t="s">
        <v>133</v>
      </c>
      <c r="B29" s="181"/>
      <c r="C29" s="190">
        <f>B27-B28</f>
        <v>-60658</v>
      </c>
      <c r="D29" s="179"/>
      <c r="E29" s="192"/>
    </row>
    <row r="30" spans="1:5" s="62" customFormat="1" ht="15" customHeight="1">
      <c r="A30" s="180" t="s">
        <v>134</v>
      </c>
      <c r="B30" s="181"/>
      <c r="C30" s="184"/>
      <c r="D30" s="193">
        <f>C26+C29</f>
        <v>787438</v>
      </c>
      <c r="E30" s="184"/>
    </row>
    <row r="31" spans="1:5" s="62" customFormat="1" ht="15" customHeight="1">
      <c r="A31" s="180" t="s">
        <v>135</v>
      </c>
      <c r="B31" s="181"/>
      <c r="C31" s="184"/>
      <c r="D31" s="194">
        <f>D23+D30</f>
        <v>3372036</v>
      </c>
      <c r="E31" s="184"/>
    </row>
    <row r="32" spans="1:5" s="62" customFormat="1" ht="15" customHeight="1">
      <c r="A32" s="182" t="s">
        <v>136</v>
      </c>
      <c r="B32" s="181"/>
      <c r="C32" s="188">
        <f>10500+10500+10173-2394+10173-1725</f>
        <v>37227</v>
      </c>
      <c r="D32" s="179"/>
      <c r="E32" s="192"/>
    </row>
    <row r="33" spans="1:5" s="62" customFormat="1" ht="15" customHeight="1">
      <c r="A33" s="182" t="s">
        <v>137</v>
      </c>
      <c r="B33" s="183">
        <f>-'[1]TB - Rounded'!J123</f>
        <v>122063</v>
      </c>
      <c r="C33" s="184"/>
      <c r="D33" s="179"/>
      <c r="E33" s="85"/>
    </row>
    <row r="34" spans="1:5" s="62" customFormat="1" ht="15" customHeight="1">
      <c r="A34" s="182" t="s">
        <v>138</v>
      </c>
      <c r="B34" s="185">
        <v>124166</v>
      </c>
      <c r="C34" s="184"/>
      <c r="D34" s="179"/>
      <c r="E34" s="85"/>
    </row>
    <row r="35" spans="1:5" s="62" customFormat="1" ht="15" customHeight="1">
      <c r="A35" s="182" t="s">
        <v>139</v>
      </c>
      <c r="B35" s="181"/>
      <c r="C35" s="190">
        <f>B33-B34</f>
        <v>-2103</v>
      </c>
      <c r="D35" s="179"/>
      <c r="E35" s="85"/>
    </row>
    <row r="36" spans="1:5" s="62" customFormat="1" ht="15" customHeight="1">
      <c r="A36" s="180" t="s">
        <v>140</v>
      </c>
      <c r="B36" s="181"/>
      <c r="C36" s="184" t="s">
        <v>25</v>
      </c>
      <c r="D36" s="216">
        <f>C32+C35</f>
        <v>35124</v>
      </c>
      <c r="E36" s="85"/>
    </row>
    <row r="37" spans="1:5" s="62" customFormat="1" ht="15" customHeight="1">
      <c r="A37" s="182" t="s">
        <v>141</v>
      </c>
      <c r="B37" s="181"/>
      <c r="C37" s="188">
        <f>'[1]TB - Rounded'!J372</f>
        <v>563334</v>
      </c>
      <c r="D37" s="179"/>
      <c r="E37" s="85"/>
    </row>
    <row r="38" spans="1:5" s="62" customFormat="1" ht="15" customHeight="1">
      <c r="A38" s="182" t="s">
        <v>142</v>
      </c>
      <c r="B38" s="181"/>
      <c r="C38" s="188">
        <f>'[1]TB - Rounded'!J383</f>
        <v>98278</v>
      </c>
      <c r="D38" s="179"/>
      <c r="E38" s="196"/>
    </row>
    <row r="39" spans="1:6" s="62" customFormat="1" ht="15" customHeight="1">
      <c r="A39" s="182" t="s">
        <v>143</v>
      </c>
      <c r="B39" s="181"/>
      <c r="C39" s="186">
        <f>'[1]TB - Rounded'!J604-C43+1</f>
        <v>3213088</v>
      </c>
      <c r="D39" s="179"/>
      <c r="E39" s="196"/>
      <c r="F39" s="85"/>
    </row>
    <row r="40" spans="1:6" s="62" customFormat="1" ht="15" customHeight="1">
      <c r="A40" s="180" t="s">
        <v>144</v>
      </c>
      <c r="B40" s="181"/>
      <c r="C40" s="188">
        <f>SUM(C37:C39)</f>
        <v>3874700</v>
      </c>
      <c r="D40" s="179"/>
      <c r="E40" s="196"/>
      <c r="F40" s="85"/>
    </row>
    <row r="41" spans="1:5" s="62" customFormat="1" ht="15" customHeight="1">
      <c r="A41" s="182" t="s">
        <v>137</v>
      </c>
      <c r="B41" s="183">
        <f>-'[1]TB - Rounded'!J139</f>
        <v>113054</v>
      </c>
      <c r="C41" s="184"/>
      <c r="D41" s="179"/>
      <c r="E41" s="196"/>
    </row>
    <row r="42" spans="1:5" s="62" customFormat="1" ht="15" customHeight="1">
      <c r="A42" s="182" t="s">
        <v>138</v>
      </c>
      <c r="B42" s="185">
        <v>120017</v>
      </c>
      <c r="C42" s="184" t="s">
        <v>25</v>
      </c>
      <c r="D42" s="179"/>
      <c r="E42" s="85"/>
    </row>
    <row r="43" spans="1:5" s="62" customFormat="1" ht="15" customHeight="1">
      <c r="A43" s="182" t="s">
        <v>145</v>
      </c>
      <c r="B43" s="181"/>
      <c r="C43" s="190">
        <f>+B41-B42</f>
        <v>-6963</v>
      </c>
      <c r="D43" s="179"/>
      <c r="E43" s="85"/>
    </row>
    <row r="44" spans="1:6" s="62" customFormat="1" ht="15" customHeight="1">
      <c r="A44" s="180" t="s">
        <v>146</v>
      </c>
      <c r="B44" s="181"/>
      <c r="C44" s="184"/>
      <c r="D44" s="193">
        <f>SUM(C40:C43)</f>
        <v>3867737</v>
      </c>
      <c r="E44" s="85"/>
      <c r="F44" s="85"/>
    </row>
    <row r="45" spans="1:6" s="62" customFormat="1" ht="15" customHeight="1">
      <c r="A45" s="180" t="s">
        <v>147</v>
      </c>
      <c r="B45" s="181"/>
      <c r="C45" s="184"/>
      <c r="D45" s="193">
        <f>SUM(D36:D44)</f>
        <v>3902861</v>
      </c>
      <c r="E45" s="85"/>
      <c r="F45" s="197"/>
    </row>
    <row r="46" spans="1:6" s="62" customFormat="1" ht="15" customHeight="1">
      <c r="A46" s="180" t="s">
        <v>148</v>
      </c>
      <c r="B46" s="181"/>
      <c r="C46" s="184"/>
      <c r="D46" s="198">
        <f>+D31+D45</f>
        <v>7274897</v>
      </c>
      <c r="E46" s="85"/>
      <c r="F46" s="197"/>
    </row>
    <row r="47" spans="1:6" s="62" customFormat="1" ht="15" customHeight="1">
      <c r="A47" s="180" t="s">
        <v>160</v>
      </c>
      <c r="B47" s="181"/>
      <c r="C47" s="184"/>
      <c r="D47" s="194">
        <f>D16-D31-D45</f>
        <v>60855</v>
      </c>
      <c r="E47" s="199"/>
      <c r="F47" s="85"/>
    </row>
    <row r="48" spans="1:4" s="62" customFormat="1" ht="15" customHeight="1">
      <c r="A48" s="182" t="s">
        <v>150</v>
      </c>
      <c r="B48" s="181"/>
      <c r="C48" s="188">
        <f>-'[1]TB - Rounded'!J251-C51</f>
        <v>255191</v>
      </c>
      <c r="D48" s="179"/>
    </row>
    <row r="49" spans="1:5" s="62" customFormat="1" ht="15" customHeight="1">
      <c r="A49" s="182" t="s">
        <v>151</v>
      </c>
      <c r="B49" s="183">
        <f>'[1]TB - Rounded'!J35</f>
        <v>76831</v>
      </c>
      <c r="C49" s="184"/>
      <c r="D49" s="179"/>
      <c r="E49" s="85"/>
    </row>
    <row r="50" spans="1:5" s="62" customFormat="1" ht="15" customHeight="1">
      <c r="A50" s="182" t="s">
        <v>152</v>
      </c>
      <c r="B50" s="185">
        <v>71988</v>
      </c>
      <c r="C50" s="184"/>
      <c r="D50" s="179"/>
      <c r="E50" s="85"/>
    </row>
    <row r="51" spans="1:5" s="62" customFormat="1" ht="15" customHeight="1">
      <c r="A51" s="182" t="s">
        <v>153</v>
      </c>
      <c r="B51" s="181"/>
      <c r="C51" s="190">
        <f>B49-B50</f>
        <v>4843</v>
      </c>
      <c r="D51" s="179"/>
      <c r="E51" s="85"/>
    </row>
    <row r="52" spans="1:5" s="62" customFormat="1" ht="15" customHeight="1">
      <c r="A52" s="180" t="s">
        <v>154</v>
      </c>
      <c r="B52" s="181"/>
      <c r="C52" s="184"/>
      <c r="D52" s="193">
        <f>C48+C51</f>
        <v>260034</v>
      </c>
      <c r="E52" s="85"/>
    </row>
    <row r="53" spans="1:5" s="62" customFormat="1" ht="15" customHeight="1">
      <c r="A53" s="182" t="s">
        <v>155</v>
      </c>
      <c r="B53" s="181"/>
      <c r="C53" s="184"/>
      <c r="D53" s="200">
        <f>-'[1]TB - Rounded'!J258</f>
        <v>28948</v>
      </c>
      <c r="E53" s="85"/>
    </row>
    <row r="54" spans="1:5" s="62" customFormat="1" ht="15" customHeight="1">
      <c r="A54" s="180" t="s">
        <v>156</v>
      </c>
      <c r="B54" s="181"/>
      <c r="C54" s="184"/>
      <c r="D54" s="193">
        <f>SUM(D52:D53)</f>
        <v>288982</v>
      </c>
      <c r="E54" s="85"/>
    </row>
    <row r="55" spans="1:5" s="62" customFormat="1" ht="15" customHeight="1">
      <c r="A55" s="201" t="s">
        <v>157</v>
      </c>
      <c r="B55" s="181"/>
      <c r="C55" s="184"/>
      <c r="D55" s="193">
        <f>-'[1]TB - Rounded'!J262</f>
        <v>14727</v>
      </c>
      <c r="E55" s="85"/>
    </row>
    <row r="56" spans="1:6" s="62" customFormat="1" ht="15" customHeight="1">
      <c r="A56" s="202" t="s">
        <v>161</v>
      </c>
      <c r="B56" s="203"/>
      <c r="C56" s="204"/>
      <c r="D56" s="198">
        <f>D47+D54+D55</f>
        <v>364564</v>
      </c>
      <c r="E56" s="199"/>
      <c r="F56" s="205"/>
    </row>
    <row r="57" spans="1:5" s="62" customFormat="1" ht="15" customHeight="1">
      <c r="A57" s="206"/>
      <c r="B57" s="207"/>
      <c r="C57" s="207"/>
      <c r="D57" s="208"/>
      <c r="E57" s="85"/>
    </row>
    <row r="58" spans="1:5" s="62" customFormat="1" ht="15" customHeight="1">
      <c r="A58" s="151"/>
      <c r="B58" s="207"/>
      <c r="C58" s="207"/>
      <c r="D58" s="188"/>
      <c r="E58" s="85"/>
    </row>
    <row r="59" spans="1:5" s="62" customFormat="1" ht="15" customHeight="1">
      <c r="A59" s="206"/>
      <c r="B59" s="207"/>
      <c r="C59" s="207"/>
      <c r="D59" s="207"/>
      <c r="E59" s="85"/>
    </row>
    <row r="60" spans="1:5" s="62" customFormat="1" ht="15" customHeight="1">
      <c r="A60" s="206"/>
      <c r="B60" s="207"/>
      <c r="C60" s="207"/>
      <c r="D60" s="207"/>
      <c r="E60" s="85"/>
    </row>
    <row r="61" spans="1:5" s="62" customFormat="1" ht="15" customHeight="1">
      <c r="A61" s="206"/>
      <c r="B61" s="207"/>
      <c r="C61" s="207"/>
      <c r="D61" s="207"/>
      <c r="E61" s="85"/>
    </row>
    <row r="62" spans="1:5" s="62" customFormat="1" ht="15" customHeight="1">
      <c r="A62" s="206"/>
      <c r="B62" s="207"/>
      <c r="C62" s="207"/>
      <c r="D62" s="207"/>
      <c r="E62" s="85"/>
    </row>
    <row r="63" spans="1:5" s="62" customFormat="1" ht="15" customHeight="1">
      <c r="A63" s="206"/>
      <c r="B63" s="207"/>
      <c r="C63" s="207"/>
      <c r="D63" s="207"/>
      <c r="E63" s="85"/>
    </row>
    <row r="64" spans="1:5" s="62" customFormat="1" ht="15" customHeight="1">
      <c r="A64" s="206"/>
      <c r="B64" s="209"/>
      <c r="C64" s="207"/>
      <c r="D64" s="207"/>
      <c r="E64" s="85"/>
    </row>
    <row r="65" spans="1:5" s="62" customFormat="1" ht="15" customHeight="1">
      <c r="A65" s="206"/>
      <c r="B65" s="209"/>
      <c r="C65" s="207"/>
      <c r="D65" s="207"/>
      <c r="E65" s="85"/>
    </row>
    <row r="66" spans="1:5" s="62" customFormat="1" ht="15" customHeight="1">
      <c r="A66" s="206"/>
      <c r="B66" s="209"/>
      <c r="C66" s="207"/>
      <c r="D66" s="207"/>
      <c r="E66" s="85"/>
    </row>
    <row r="67" spans="1:5" s="62" customFormat="1" ht="15" customHeight="1">
      <c r="A67" s="206"/>
      <c r="B67" s="209"/>
      <c r="C67" s="210"/>
      <c r="D67" s="207"/>
      <c r="E67" s="85"/>
    </row>
    <row r="68" spans="1:5" s="62" customFormat="1" ht="15" customHeight="1">
      <c r="A68" s="206"/>
      <c r="B68" s="209"/>
      <c r="C68" s="207"/>
      <c r="D68" s="207"/>
      <c r="E68" s="85"/>
    </row>
    <row r="69" spans="2:5" s="62" customFormat="1" ht="15" customHeight="1">
      <c r="B69" s="209"/>
      <c r="C69" s="207"/>
      <c r="D69" s="207"/>
      <c r="E69" s="85"/>
    </row>
    <row r="70" spans="1:5" s="62" customFormat="1" ht="15" customHeight="1">
      <c r="A70" s="206"/>
      <c r="B70" s="209"/>
      <c r="C70" s="207"/>
      <c r="D70" s="207"/>
      <c r="E70" s="85"/>
    </row>
    <row r="71" spans="1:5" s="62" customFormat="1" ht="15" customHeight="1">
      <c r="A71" s="206"/>
      <c r="B71" s="209"/>
      <c r="C71" s="207"/>
      <c r="D71" s="207"/>
      <c r="E71" s="85"/>
    </row>
    <row r="72" spans="1:5" s="62" customFormat="1" ht="15" customHeight="1">
      <c r="A72" s="206"/>
      <c r="B72" s="211"/>
      <c r="C72" s="207"/>
      <c r="D72" s="207"/>
      <c r="E72" s="85"/>
    </row>
    <row r="73" spans="1:5" s="62" customFormat="1" ht="15" customHeight="1">
      <c r="A73" s="206"/>
      <c r="B73" s="207"/>
      <c r="C73" s="210"/>
      <c r="D73" s="207"/>
      <c r="E73" s="85"/>
    </row>
    <row r="74" spans="1:5" s="62" customFormat="1" ht="15" customHeight="1">
      <c r="A74" s="206"/>
      <c r="B74" s="207"/>
      <c r="C74" s="207"/>
      <c r="D74" s="207"/>
      <c r="E74" s="85"/>
    </row>
    <row r="75" spans="1:5" s="62" customFormat="1" ht="15" customHeight="1">
      <c r="A75" s="206"/>
      <c r="B75" s="207"/>
      <c r="C75" s="207"/>
      <c r="D75" s="207"/>
      <c r="E75" s="85"/>
    </row>
    <row r="76" spans="1:5" s="62" customFormat="1" ht="15" customHeight="1">
      <c r="A76" s="206"/>
      <c r="B76" s="207"/>
      <c r="C76" s="207"/>
      <c r="D76" s="207"/>
      <c r="E76" s="85"/>
    </row>
    <row r="77" spans="1:5" s="62" customFormat="1" ht="15" customHeight="1">
      <c r="A77" s="206"/>
      <c r="B77" s="207"/>
      <c r="C77" s="207"/>
      <c r="D77" s="207"/>
      <c r="E77" s="85"/>
    </row>
    <row r="78" spans="1:5" s="62" customFormat="1" ht="15" customHeight="1">
      <c r="A78" s="206"/>
      <c r="B78" s="207"/>
      <c r="C78" s="207"/>
      <c r="D78" s="207"/>
      <c r="E78" s="85"/>
    </row>
    <row r="79" spans="1:5" s="62" customFormat="1" ht="15" customHeight="1">
      <c r="A79" s="206"/>
      <c r="B79" s="207"/>
      <c r="C79" s="207"/>
      <c r="D79" s="207"/>
      <c r="E79" s="85"/>
    </row>
    <row r="80" spans="1:5" s="62" customFormat="1" ht="15" customHeight="1">
      <c r="A80" s="206"/>
      <c r="B80" s="207"/>
      <c r="C80" s="207"/>
      <c r="D80" s="207"/>
      <c r="E80" s="85"/>
    </row>
    <row r="81" spans="1:5" s="62" customFormat="1" ht="15" customHeight="1">
      <c r="A81" s="206"/>
      <c r="B81" s="207"/>
      <c r="C81" s="207"/>
      <c r="D81" s="207"/>
      <c r="E81" s="85"/>
    </row>
    <row r="82" spans="1:5" s="62" customFormat="1" ht="15" customHeight="1">
      <c r="A82" s="206"/>
      <c r="B82" s="207"/>
      <c r="C82" s="207"/>
      <c r="D82" s="207"/>
      <c r="E82" s="85"/>
    </row>
    <row r="83" spans="1:5" s="62" customFormat="1" ht="15" customHeight="1">
      <c r="A83" s="206"/>
      <c r="B83" s="207"/>
      <c r="C83" s="207"/>
      <c r="D83" s="207"/>
      <c r="E83" s="85"/>
    </row>
    <row r="84" spans="1:5" s="62" customFormat="1" ht="15" customHeight="1">
      <c r="A84" s="206"/>
      <c r="B84" s="207"/>
      <c r="C84" s="207"/>
      <c r="D84" s="207"/>
      <c r="E84" s="85"/>
    </row>
    <row r="85" spans="1:5" s="62" customFormat="1" ht="15" customHeight="1">
      <c r="A85" s="206"/>
      <c r="B85" s="207"/>
      <c r="C85" s="207"/>
      <c r="D85" s="207"/>
      <c r="E85" s="85"/>
    </row>
    <row r="86" spans="1:5" s="62" customFormat="1" ht="15" customHeight="1">
      <c r="A86" s="206"/>
      <c r="B86" s="207"/>
      <c r="C86" s="207"/>
      <c r="D86" s="207"/>
      <c r="E86" s="85"/>
    </row>
    <row r="87" spans="1:5" s="62" customFormat="1" ht="15" customHeight="1">
      <c r="A87" s="206"/>
      <c r="B87" s="207"/>
      <c r="C87" s="207"/>
      <c r="D87" s="207"/>
      <c r="E87" s="85"/>
    </row>
    <row r="88" spans="1:5" s="62" customFormat="1" ht="15" customHeight="1">
      <c r="A88" s="206"/>
      <c r="B88" s="207"/>
      <c r="C88" s="207"/>
      <c r="D88" s="207"/>
      <c r="E88" s="85"/>
    </row>
    <row r="89" spans="1:5" s="62" customFormat="1" ht="15" customHeight="1">
      <c r="A89" s="206"/>
      <c r="B89" s="207"/>
      <c r="C89" s="211"/>
      <c r="D89" s="211"/>
      <c r="E89" s="85"/>
    </row>
    <row r="90" spans="1:5" s="62" customFormat="1" ht="15" customHeight="1">
      <c r="A90" s="206"/>
      <c r="B90" s="207"/>
      <c r="C90" s="211"/>
      <c r="D90" s="211"/>
      <c r="E90" s="85"/>
    </row>
    <row r="91" spans="1:5" s="62" customFormat="1" ht="15" customHeight="1">
      <c r="A91" s="206"/>
      <c r="B91" s="207"/>
      <c r="C91" s="211"/>
      <c r="D91" s="211"/>
      <c r="E91" s="85"/>
    </row>
    <row r="92" spans="1:5" s="62" customFormat="1" ht="15" customHeight="1">
      <c r="A92" s="206"/>
      <c r="B92" s="211"/>
      <c r="C92" s="211"/>
      <c r="D92" s="211"/>
      <c r="E92" s="85"/>
    </row>
    <row r="93" spans="1:5" s="62" customFormat="1" ht="15" customHeight="1">
      <c r="A93" s="206"/>
      <c r="B93" s="211"/>
      <c r="C93" s="211"/>
      <c r="D93" s="211"/>
      <c r="E93" s="85"/>
    </row>
    <row r="94" spans="1:5" s="62" customFormat="1" ht="15" customHeight="1">
      <c r="A94" s="206"/>
      <c r="B94" s="211"/>
      <c r="C94" s="211"/>
      <c r="D94" s="211"/>
      <c r="E94" s="85"/>
    </row>
    <row r="95" spans="1:5" s="62" customFormat="1" ht="15" customHeight="1">
      <c r="A95" s="206"/>
      <c r="B95" s="211"/>
      <c r="C95" s="211"/>
      <c r="D95" s="211"/>
      <c r="E95" s="85"/>
    </row>
    <row r="96" spans="1:5" s="62" customFormat="1" ht="15" customHeight="1">
      <c r="A96" s="206"/>
      <c r="B96" s="211"/>
      <c r="C96" s="211"/>
      <c r="D96" s="211"/>
      <c r="E96" s="85"/>
    </row>
    <row r="97" spans="1:5" s="62" customFormat="1" ht="15" customHeight="1">
      <c r="A97" s="206"/>
      <c r="B97" s="211"/>
      <c r="C97" s="211"/>
      <c r="D97" s="211"/>
      <c r="E97" s="85"/>
    </row>
    <row r="98" spans="1:5" s="62" customFormat="1" ht="15" customHeight="1">
      <c r="A98" s="206"/>
      <c r="B98" s="211"/>
      <c r="C98" s="211"/>
      <c r="D98" s="211"/>
      <c r="E98" s="85"/>
    </row>
    <row r="99" spans="1:5" s="62" customFormat="1" ht="15" customHeight="1">
      <c r="A99" s="206"/>
      <c r="B99" s="211"/>
      <c r="C99" s="211"/>
      <c r="D99" s="211"/>
      <c r="E99" s="85"/>
    </row>
    <row r="100" spans="1:5" s="62" customFormat="1" ht="15" customHeight="1">
      <c r="A100" s="206"/>
      <c r="B100" s="211"/>
      <c r="C100" s="211"/>
      <c r="D100" s="211"/>
      <c r="E100" s="85"/>
    </row>
    <row r="101" spans="1:5" s="62" customFormat="1" ht="15" customHeight="1">
      <c r="A101" s="206"/>
      <c r="B101" s="211"/>
      <c r="C101" s="211"/>
      <c r="D101" s="211"/>
      <c r="E101" s="85"/>
    </row>
    <row r="102" spans="1:5" s="62" customFormat="1" ht="15" customHeight="1">
      <c r="A102" s="206"/>
      <c r="B102" s="211"/>
      <c r="C102" s="211"/>
      <c r="D102" s="211"/>
      <c r="E102" s="85"/>
    </row>
    <row r="103" spans="1:5" s="62" customFormat="1" ht="15" customHeight="1">
      <c r="A103" s="206"/>
      <c r="B103" s="211"/>
      <c r="C103" s="211"/>
      <c r="D103" s="211"/>
      <c r="E103" s="85"/>
    </row>
    <row r="104" spans="1:5" s="62" customFormat="1" ht="15" customHeight="1">
      <c r="A104" s="206"/>
      <c r="B104" s="211"/>
      <c r="C104" s="211"/>
      <c r="D104" s="211"/>
      <c r="E104" s="85"/>
    </row>
    <row r="105" spans="1:5" s="62" customFormat="1" ht="15" customHeight="1">
      <c r="A105" s="206"/>
      <c r="B105" s="211"/>
      <c r="C105" s="211"/>
      <c r="D105" s="211"/>
      <c r="E105" s="85"/>
    </row>
    <row r="106" spans="1:5" s="62" customFormat="1" ht="15" customHeight="1">
      <c r="A106" s="206"/>
      <c r="B106" s="211"/>
      <c r="C106" s="211"/>
      <c r="D106" s="211"/>
      <c r="E106" s="85"/>
    </row>
    <row r="107" spans="1:5" s="62" customFormat="1" ht="15" customHeight="1">
      <c r="A107" s="206"/>
      <c r="B107" s="211"/>
      <c r="C107" s="211"/>
      <c r="D107" s="211"/>
      <c r="E107" s="85"/>
    </row>
    <row r="108" spans="1:5" s="62" customFormat="1" ht="15" customHeight="1">
      <c r="A108" s="206"/>
      <c r="B108" s="211"/>
      <c r="C108" s="211"/>
      <c r="D108" s="211"/>
      <c r="E108" s="85"/>
    </row>
    <row r="109" spans="1:5" s="62" customFormat="1" ht="15" customHeight="1">
      <c r="A109" s="206"/>
      <c r="B109" s="211"/>
      <c r="C109" s="211"/>
      <c r="D109" s="211"/>
      <c r="E109" s="85"/>
    </row>
    <row r="110" spans="1:5" s="62" customFormat="1" ht="15" customHeight="1">
      <c r="A110" s="206"/>
      <c r="B110" s="211"/>
      <c r="C110" s="211"/>
      <c r="D110" s="211"/>
      <c r="E110" s="85"/>
    </row>
    <row r="111" spans="1:5" s="62" customFormat="1" ht="15" customHeight="1">
      <c r="A111" s="206"/>
      <c r="B111" s="211"/>
      <c r="C111" s="211"/>
      <c r="D111" s="211"/>
      <c r="E111" s="85"/>
    </row>
    <row r="112" spans="1:5" s="62" customFormat="1" ht="15" customHeight="1">
      <c r="A112" s="206"/>
      <c r="B112" s="211"/>
      <c r="C112" s="211"/>
      <c r="D112" s="211"/>
      <c r="E112" s="85"/>
    </row>
    <row r="113" spans="1:5" s="62" customFormat="1" ht="15" customHeight="1">
      <c r="A113" s="206"/>
      <c r="B113" s="211"/>
      <c r="C113" s="211"/>
      <c r="D113" s="211"/>
      <c r="E113" s="85"/>
    </row>
    <row r="114" spans="1:5" s="62" customFormat="1" ht="15" customHeight="1">
      <c r="A114" s="206"/>
      <c r="B114" s="211"/>
      <c r="C114" s="211"/>
      <c r="D114" s="211"/>
      <c r="E114" s="85"/>
    </row>
    <row r="115" spans="1:5" s="62" customFormat="1" ht="15" customHeight="1">
      <c r="A115" s="206"/>
      <c r="B115" s="211"/>
      <c r="C115" s="211"/>
      <c r="D115" s="211"/>
      <c r="E115" s="85"/>
    </row>
    <row r="116" spans="1:5" s="62" customFormat="1" ht="15" customHeight="1">
      <c r="A116" s="206"/>
      <c r="B116" s="211"/>
      <c r="C116" s="211"/>
      <c r="D116" s="211"/>
      <c r="E116" s="85"/>
    </row>
    <row r="117" spans="1:5" s="62" customFormat="1" ht="15" customHeight="1">
      <c r="A117" s="206"/>
      <c r="B117" s="211"/>
      <c r="C117" s="211"/>
      <c r="D117" s="211"/>
      <c r="E117" s="85"/>
    </row>
    <row r="118" spans="1:5" s="62" customFormat="1" ht="15" customHeight="1">
      <c r="A118" s="206"/>
      <c r="B118" s="211"/>
      <c r="C118" s="211"/>
      <c r="D118" s="211"/>
      <c r="E118" s="85"/>
    </row>
    <row r="119" spans="1:5" s="62" customFormat="1" ht="15" customHeight="1">
      <c r="A119" s="206"/>
      <c r="B119" s="211"/>
      <c r="C119" s="211"/>
      <c r="D119" s="211"/>
      <c r="E119" s="85"/>
    </row>
    <row r="120" spans="1:5" s="62" customFormat="1" ht="15" customHeight="1">
      <c r="A120" s="206"/>
      <c r="B120" s="211"/>
      <c r="C120" s="211"/>
      <c r="D120" s="211"/>
      <c r="E120" s="85"/>
    </row>
    <row r="121" spans="1:5" s="62" customFormat="1" ht="15" customHeight="1">
      <c r="A121" s="212"/>
      <c r="B121" s="211"/>
      <c r="C121" s="211"/>
      <c r="D121" s="211"/>
      <c r="E121" s="85"/>
    </row>
    <row r="122" spans="1:5" s="62" customFormat="1" ht="15" customHeight="1">
      <c r="A122" s="212"/>
      <c r="B122" s="211"/>
      <c r="C122" s="211"/>
      <c r="D122" s="211"/>
      <c r="E122" s="85"/>
    </row>
    <row r="123" spans="1:5" s="62" customFormat="1" ht="15" customHeight="1">
      <c r="A123" s="212"/>
      <c r="B123" s="211"/>
      <c r="C123" s="211"/>
      <c r="D123" s="211"/>
      <c r="E123" s="85"/>
    </row>
    <row r="124" spans="1:5" s="62" customFormat="1" ht="15" customHeight="1">
      <c r="A124" s="212"/>
      <c r="B124" s="211"/>
      <c r="C124" s="211"/>
      <c r="D124" s="211"/>
      <c r="E124" s="85"/>
    </row>
    <row r="125" spans="1:5" s="62" customFormat="1" ht="15" customHeight="1">
      <c r="A125" s="212"/>
      <c r="B125" s="211"/>
      <c r="C125" s="211"/>
      <c r="D125" s="211"/>
      <c r="E125" s="85"/>
    </row>
    <row r="126" spans="1:5" s="62" customFormat="1" ht="15" customHeight="1">
      <c r="A126" s="212"/>
      <c r="B126" s="211"/>
      <c r="C126" s="211"/>
      <c r="D126" s="211"/>
      <c r="E126" s="85"/>
    </row>
    <row r="127" spans="1:5" s="62" customFormat="1" ht="15" customHeight="1">
      <c r="A127" s="212"/>
      <c r="B127" s="211"/>
      <c r="C127" s="211"/>
      <c r="D127" s="211"/>
      <c r="E127" s="85"/>
    </row>
    <row r="128" ht="15" customHeight="1">
      <c r="A128" s="213"/>
    </row>
    <row r="129" s="55" customFormat="1" ht="15" customHeight="1">
      <c r="A129" s="213"/>
    </row>
    <row r="130" s="55" customFormat="1" ht="15" customHeight="1">
      <c r="A130" s="213"/>
    </row>
    <row r="131" s="55" customFormat="1" ht="15" customHeight="1">
      <c r="A131" s="213"/>
    </row>
    <row r="132" s="55" customFormat="1" ht="15" customHeight="1">
      <c r="A132" s="213"/>
    </row>
    <row r="133" s="55" customFormat="1" ht="15" customHeight="1">
      <c r="A133" s="213"/>
    </row>
    <row r="134" s="55" customFormat="1" ht="15" customHeight="1">
      <c r="A134" s="213"/>
    </row>
    <row r="135" s="55" customFormat="1" ht="15" customHeight="1">
      <c r="A135" s="213"/>
    </row>
    <row r="136" s="55" customFormat="1" ht="15" customHeight="1">
      <c r="A136" s="213"/>
    </row>
    <row r="137" s="55" customFormat="1" ht="15" customHeight="1">
      <c r="A137" s="213"/>
    </row>
    <row r="138" s="55" customFormat="1" ht="15" customHeight="1">
      <c r="A138" s="213"/>
    </row>
    <row r="139" s="55" customFormat="1" ht="15" customHeight="1">
      <c r="A139" s="213"/>
    </row>
    <row r="140" s="55" customFormat="1" ht="15" customHeight="1">
      <c r="A140" s="213"/>
    </row>
    <row r="141" s="55" customFormat="1" ht="15" customHeight="1">
      <c r="A141" s="213"/>
    </row>
    <row r="142" s="55" customFormat="1" ht="15" customHeight="1">
      <c r="A142" s="213"/>
    </row>
    <row r="143" s="55" customFormat="1" ht="15" customHeight="1">
      <c r="A143" s="213"/>
    </row>
    <row r="144" s="55" customFormat="1" ht="15" customHeight="1">
      <c r="A144" s="213"/>
    </row>
    <row r="145" s="55" customFormat="1" ht="15" customHeight="1">
      <c r="A145" s="213"/>
    </row>
    <row r="146" s="55" customFormat="1" ht="15" customHeight="1">
      <c r="A146" s="213"/>
    </row>
    <row r="147" s="55" customFormat="1" ht="15" customHeight="1">
      <c r="A147" s="213"/>
    </row>
    <row r="148" s="55" customFormat="1" ht="15" customHeight="1">
      <c r="A148" s="213"/>
    </row>
    <row r="149" s="55" customFormat="1" ht="15" customHeight="1">
      <c r="A149" s="213"/>
    </row>
    <row r="150" s="55" customFormat="1" ht="15" customHeight="1">
      <c r="A150" s="213"/>
    </row>
    <row r="151" s="55" customFormat="1" ht="15" customHeight="1">
      <c r="A151" s="213"/>
    </row>
    <row r="152" s="55" customFormat="1" ht="15" customHeight="1">
      <c r="A152" s="213"/>
    </row>
    <row r="153" s="55" customFormat="1" ht="15" customHeight="1">
      <c r="A153" s="213"/>
    </row>
    <row r="154" s="55" customFormat="1" ht="15" customHeight="1">
      <c r="A154" s="213"/>
    </row>
    <row r="155" s="55" customFormat="1" ht="15" customHeight="1">
      <c r="A155" s="213"/>
    </row>
    <row r="156" s="55" customFormat="1" ht="15" customHeight="1">
      <c r="A156" s="213"/>
    </row>
    <row r="157" s="55" customFormat="1" ht="15" customHeight="1">
      <c r="A157" s="213"/>
    </row>
    <row r="158" s="55" customFormat="1" ht="15" customHeight="1">
      <c r="A158" s="213"/>
    </row>
    <row r="159" s="55" customFormat="1" ht="15" customHeight="1">
      <c r="A159" s="213"/>
    </row>
    <row r="160" s="55" customFormat="1" ht="15" customHeight="1">
      <c r="A160" s="213"/>
    </row>
    <row r="161" s="55" customFormat="1" ht="15" customHeight="1">
      <c r="A161" s="213"/>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28" customWidth="1"/>
    <col min="2" max="6" width="18.7109375" style="260" customWidth="1"/>
    <col min="7" max="16384" width="15.7109375" style="228" customWidth="1"/>
  </cols>
  <sheetData>
    <row r="1" spans="1:6" s="220" customFormat="1" ht="30" customHeight="1">
      <c r="A1" s="217" t="s">
        <v>0</v>
      </c>
      <c r="B1" s="218"/>
      <c r="C1" s="218"/>
      <c r="D1" s="218"/>
      <c r="E1" s="218"/>
      <c r="F1" s="219"/>
    </row>
    <row r="2" spans="1:6" s="224" customFormat="1" ht="15" customHeight="1">
      <c r="A2" s="221"/>
      <c r="B2" s="222"/>
      <c r="C2" s="222"/>
      <c r="D2" s="222"/>
      <c r="E2" s="222"/>
      <c r="F2" s="223"/>
    </row>
    <row r="3" spans="1:6" ht="15" customHeight="1">
      <c r="A3" s="225" t="s">
        <v>162</v>
      </c>
      <c r="B3" s="226"/>
      <c r="C3" s="226"/>
      <c r="D3" s="226"/>
      <c r="E3" s="226"/>
      <c r="F3" s="227"/>
    </row>
    <row r="4" spans="1:6" ht="15" customHeight="1">
      <c r="A4" s="225" t="s">
        <v>113</v>
      </c>
      <c r="B4" s="226"/>
      <c r="C4" s="226"/>
      <c r="D4" s="226"/>
      <c r="E4" s="226"/>
      <c r="F4" s="227"/>
    </row>
    <row r="5" spans="1:6" s="11" customFormat="1" ht="15" customHeight="1">
      <c r="A5" s="229"/>
      <c r="B5" s="230"/>
      <c r="C5" s="230"/>
      <c r="D5" s="230"/>
      <c r="E5" s="230"/>
      <c r="F5" s="230"/>
    </row>
    <row r="6" spans="2:6" s="11" customFormat="1" ht="30" customHeight="1">
      <c r="B6" s="231" t="s">
        <v>72</v>
      </c>
      <c r="C6" s="231" t="s">
        <v>73</v>
      </c>
      <c r="D6" s="231" t="s">
        <v>74</v>
      </c>
      <c r="E6" s="231" t="s">
        <v>75</v>
      </c>
      <c r="F6" s="232" t="s">
        <v>76</v>
      </c>
    </row>
    <row r="7" spans="1:6" s="234" customFormat="1" ht="15" customHeight="1">
      <c r="A7" s="233" t="s">
        <v>163</v>
      </c>
      <c r="B7" s="230"/>
      <c r="C7" s="230"/>
      <c r="D7" s="230"/>
      <c r="E7" s="230"/>
      <c r="F7" s="230"/>
    </row>
    <row r="8" spans="1:6" s="11" customFormat="1" ht="15" customHeight="1">
      <c r="A8" s="235" t="s">
        <v>164</v>
      </c>
      <c r="B8" s="236"/>
      <c r="C8" s="236"/>
      <c r="D8" s="236"/>
      <c r="E8" s="236"/>
      <c r="F8" s="236"/>
    </row>
    <row r="9" spans="1:6" s="234" customFormat="1" ht="15" customHeight="1">
      <c r="A9" s="237" t="s">
        <v>165</v>
      </c>
      <c r="B9" s="208">
        <f>-'[1]TB - Rounded'!G213</f>
        <v>1183284</v>
      </c>
      <c r="C9" s="208">
        <f>-'[1]TB - Rounded'!G209</f>
        <v>-3719</v>
      </c>
      <c r="D9" s="210">
        <f>'[1]TB - Rounded'!G206</f>
        <v>0</v>
      </c>
      <c r="E9" s="210">
        <v>0</v>
      </c>
      <c r="F9" s="208">
        <f>SUM(B9:E9)</f>
        <v>1179565</v>
      </c>
    </row>
    <row r="10" spans="1:6" s="11" customFormat="1" ht="15" customHeight="1">
      <c r="A10" s="237" t="s">
        <v>166</v>
      </c>
      <c r="B10" s="238">
        <f>-'[1]TB - Rounded'!G214</f>
        <v>431791</v>
      </c>
      <c r="C10" s="239">
        <f>-'[1]TB - Rounded'!G210</f>
        <v>-1152</v>
      </c>
      <c r="D10" s="210">
        <f>'[1]TB - Rounded'!G207</f>
        <v>0</v>
      </c>
      <c r="E10" s="210">
        <v>0</v>
      </c>
      <c r="F10" s="238">
        <f>SUM(B10:E10)</f>
        <v>430639</v>
      </c>
    </row>
    <row r="11" spans="1:6" s="11" customFormat="1" ht="15" customHeight="1">
      <c r="A11" s="237" t="s">
        <v>167</v>
      </c>
      <c r="B11" s="238">
        <f>-'[1]TB - Rounded'!G215</f>
        <v>2619</v>
      </c>
      <c r="C11" s="239">
        <f>-'[1]TB - Rounded'!G211</f>
        <v>-8</v>
      </c>
      <c r="D11" s="210">
        <v>0</v>
      </c>
      <c r="E11" s="210">
        <v>0</v>
      </c>
      <c r="F11" s="238">
        <f>SUM(B11:E11)</f>
        <v>2611</v>
      </c>
    </row>
    <row r="12" spans="1:6" s="35" customFormat="1" ht="15" customHeight="1" thickBot="1">
      <c r="A12" s="240" t="s">
        <v>168</v>
      </c>
      <c r="B12" s="241">
        <f>SUM(B9:B11)</f>
        <v>1617694</v>
      </c>
      <c r="C12" s="120">
        <f>SUM(C9:C11)</f>
        <v>-4879</v>
      </c>
      <c r="D12" s="242">
        <f>SUM(D9:D11)</f>
        <v>0</v>
      </c>
      <c r="E12" s="242">
        <f>SUM(E9:E11)</f>
        <v>0</v>
      </c>
      <c r="F12" s="243">
        <f>SUM(F9:F11)</f>
        <v>1612815</v>
      </c>
    </row>
    <row r="13" spans="1:6" s="35" customFormat="1" ht="15" customHeight="1" thickTop="1">
      <c r="A13" s="237"/>
      <c r="B13" s="244"/>
      <c r="C13" s="244"/>
      <c r="D13" s="244"/>
      <c r="E13" s="244"/>
      <c r="F13" s="245"/>
    </row>
    <row r="14" spans="1:6" s="35" customFormat="1" ht="30" customHeight="1">
      <c r="A14" s="235" t="s">
        <v>169</v>
      </c>
      <c r="B14" s="244"/>
      <c r="C14" s="244"/>
      <c r="D14" s="244"/>
      <c r="E14" s="244"/>
      <c r="F14" s="246"/>
    </row>
    <row r="15" spans="1:6" s="35" customFormat="1" ht="15" customHeight="1">
      <c r="A15" s="237" t="s">
        <v>165</v>
      </c>
      <c r="B15" s="239">
        <f>'Premiums YTD-8'!B15</f>
        <v>2512727</v>
      </c>
      <c r="C15" s="210">
        <f>'Premiums YTD-8'!C15</f>
        <v>0</v>
      </c>
      <c r="D15" s="210">
        <f>'Premiums YTD-8'!D15</f>
        <v>0</v>
      </c>
      <c r="E15" s="210">
        <f>'Premiums YTD-8'!E15</f>
        <v>0</v>
      </c>
      <c r="F15" s="247">
        <f>SUM(B15:E15)</f>
        <v>2512727</v>
      </c>
    </row>
    <row r="16" spans="1:6" s="35" customFormat="1" ht="15" customHeight="1">
      <c r="A16" s="237" t="s">
        <v>170</v>
      </c>
      <c r="B16" s="239">
        <f>'Premiums YTD-8'!B16</f>
        <v>956143</v>
      </c>
      <c r="C16" s="210">
        <f>'Premiums YTD-8'!C16</f>
        <v>0</v>
      </c>
      <c r="D16" s="210">
        <f>'Premiums YTD-8'!D16</f>
        <v>0</v>
      </c>
      <c r="E16" s="210">
        <f>'Premiums YTD-8'!E16</f>
        <v>0</v>
      </c>
      <c r="F16" s="247">
        <f>SUM(B16:E16)</f>
        <v>956143</v>
      </c>
    </row>
    <row r="17" spans="1:6" s="35" customFormat="1" ht="15" customHeight="1">
      <c r="A17" s="237" t="s">
        <v>171</v>
      </c>
      <c r="B17" s="239">
        <f>'Premiums YTD-8'!B17</f>
        <v>7614</v>
      </c>
      <c r="C17" s="210">
        <f>'Premiums YTD-8'!C17</f>
        <v>0</v>
      </c>
      <c r="D17" s="210">
        <f>'Premiums YTD-8'!D17</f>
        <v>0</v>
      </c>
      <c r="E17" s="210">
        <f>'Premiums YTD-8'!E17</f>
        <v>0</v>
      </c>
      <c r="F17" s="247">
        <f>SUM(B17:E17)</f>
        <v>7614</v>
      </c>
    </row>
    <row r="18" spans="1:6" s="35" customFormat="1" ht="15" customHeight="1" thickBot="1">
      <c r="A18" s="240" t="s">
        <v>168</v>
      </c>
      <c r="B18" s="248">
        <f>SUM(B15:B17)</f>
        <v>3476484</v>
      </c>
      <c r="C18" s="242">
        <f>SUM(C15:C17)</f>
        <v>0</v>
      </c>
      <c r="D18" s="242">
        <f>SUM(D15:D17)</f>
        <v>0</v>
      </c>
      <c r="E18" s="242">
        <f>SUM(E15:E17)</f>
        <v>0</v>
      </c>
      <c r="F18" s="249">
        <f>SUM(F15:F17)</f>
        <v>3476484</v>
      </c>
    </row>
    <row r="19" spans="1:6" s="35" customFormat="1" ht="15" customHeight="1" thickTop="1">
      <c r="A19" s="237"/>
      <c r="B19" s="244"/>
      <c r="C19" s="244"/>
      <c r="D19" s="244"/>
      <c r="E19" s="244"/>
      <c r="F19" s="245"/>
    </row>
    <row r="20" spans="1:6" s="35" customFormat="1" ht="30" customHeight="1">
      <c r="A20" s="235" t="s">
        <v>172</v>
      </c>
      <c r="B20" s="250"/>
      <c r="C20" s="250"/>
      <c r="D20" s="250"/>
      <c r="E20" s="250"/>
      <c r="F20" s="246"/>
    </row>
    <row r="21" spans="1:6" s="35" customFormat="1" ht="15" customHeight="1">
      <c r="A21" s="237" t="s">
        <v>165</v>
      </c>
      <c r="B21" s="239">
        <v>2455040</v>
      </c>
      <c r="C21" s="239">
        <v>159421</v>
      </c>
      <c r="D21" s="210">
        <v>0</v>
      </c>
      <c r="E21" s="210">
        <v>0</v>
      </c>
      <c r="F21" s="247">
        <f>SUM(B21:E21)</f>
        <v>2614461</v>
      </c>
    </row>
    <row r="22" spans="1:6" s="35" customFormat="1" ht="15" customHeight="1">
      <c r="A22" s="237" t="s">
        <v>166</v>
      </c>
      <c r="B22" s="239">
        <v>958520</v>
      </c>
      <c r="C22" s="239">
        <v>57259</v>
      </c>
      <c r="D22" s="210">
        <v>0</v>
      </c>
      <c r="E22" s="210">
        <v>0</v>
      </c>
      <c r="F22" s="247">
        <f>SUM(B22:E22)</f>
        <v>1015779</v>
      </c>
    </row>
    <row r="23" spans="1:6" s="35" customFormat="1" ht="15" customHeight="1">
      <c r="A23" s="237" t="s">
        <v>167</v>
      </c>
      <c r="B23" s="239">
        <v>7972</v>
      </c>
      <c r="C23" s="239">
        <v>402</v>
      </c>
      <c r="D23" s="210">
        <v>0</v>
      </c>
      <c r="E23" s="210">
        <v>0</v>
      </c>
      <c r="F23" s="247">
        <f>SUM(B23:E23)</f>
        <v>8374</v>
      </c>
    </row>
    <row r="24" spans="1:6" s="35" customFormat="1" ht="15" customHeight="1" thickBot="1">
      <c r="A24" s="240" t="s">
        <v>168</v>
      </c>
      <c r="B24" s="248">
        <f>SUM(B21:B23)</f>
        <v>3421532</v>
      </c>
      <c r="C24" s="248">
        <f>SUM(C21:C23)</f>
        <v>217082</v>
      </c>
      <c r="D24" s="242">
        <f>SUM(D21:D23)</f>
        <v>0</v>
      </c>
      <c r="E24" s="242">
        <f>SUM(E21:E23)</f>
        <v>0</v>
      </c>
      <c r="F24" s="249">
        <f>SUM(F21:F23)</f>
        <v>3638614</v>
      </c>
    </row>
    <row r="25" spans="1:6" s="252" customFormat="1" ht="15" customHeight="1" thickTop="1">
      <c r="A25" s="251"/>
      <c r="B25" s="244"/>
      <c r="C25" s="244"/>
      <c r="D25" s="244"/>
      <c r="E25" s="244"/>
      <c r="F25" s="246"/>
    </row>
    <row r="26" spans="1:6" s="35" customFormat="1" ht="15" customHeight="1">
      <c r="A26" s="235" t="s">
        <v>173</v>
      </c>
      <c r="B26" s="244"/>
      <c r="C26" s="244"/>
      <c r="D26" s="244"/>
      <c r="E26" s="244"/>
      <c r="F26" s="246"/>
    </row>
    <row r="27" spans="1:6" s="35" customFormat="1" ht="15" customHeight="1">
      <c r="A27" s="237" t="s">
        <v>165</v>
      </c>
      <c r="B27" s="239">
        <f aca="true" t="shared" si="0" ref="B27:E29">B9-(B15-B21)</f>
        <v>1125597</v>
      </c>
      <c r="C27" s="253">
        <f t="shared" si="0"/>
        <v>155702</v>
      </c>
      <c r="D27" s="210">
        <f t="shared" si="0"/>
        <v>0</v>
      </c>
      <c r="E27" s="210">
        <f t="shared" si="0"/>
        <v>0</v>
      </c>
      <c r="F27" s="253">
        <f>SUM(B27:E27)</f>
        <v>1281299</v>
      </c>
    </row>
    <row r="28" spans="1:6" s="35" customFormat="1" ht="15" customHeight="1">
      <c r="A28" s="237" t="s">
        <v>166</v>
      </c>
      <c r="B28" s="239">
        <f t="shared" si="0"/>
        <v>434168</v>
      </c>
      <c r="C28" s="253">
        <f t="shared" si="0"/>
        <v>56107</v>
      </c>
      <c r="D28" s="210">
        <f t="shared" si="0"/>
        <v>0</v>
      </c>
      <c r="E28" s="210">
        <f t="shared" si="0"/>
        <v>0</v>
      </c>
      <c r="F28" s="239">
        <f>SUM(B28:E28)</f>
        <v>490275</v>
      </c>
    </row>
    <row r="29" spans="1:6" s="35" customFormat="1" ht="15" customHeight="1">
      <c r="A29" s="254" t="s">
        <v>167</v>
      </c>
      <c r="B29" s="239">
        <f t="shared" si="0"/>
        <v>2977</v>
      </c>
      <c r="C29" s="247">
        <f t="shared" si="0"/>
        <v>394</v>
      </c>
      <c r="D29" s="210">
        <f t="shared" si="0"/>
        <v>0</v>
      </c>
      <c r="E29" s="210">
        <f t="shared" si="0"/>
        <v>0</v>
      </c>
      <c r="F29" s="255">
        <f>SUM(B29:E29)</f>
        <v>3371</v>
      </c>
    </row>
    <row r="30" spans="1:6" s="35" customFormat="1" ht="15" customHeight="1" thickBot="1">
      <c r="A30" s="240" t="s">
        <v>168</v>
      </c>
      <c r="B30" s="256">
        <f>SUM(B27:B29)</f>
        <v>1562742</v>
      </c>
      <c r="C30" s="256">
        <f>SUM(C27:C29)</f>
        <v>212203</v>
      </c>
      <c r="D30" s="257">
        <f>SUM(D27:D29)</f>
        <v>0</v>
      </c>
      <c r="E30" s="257">
        <f>SUM(E27:E29)</f>
        <v>0</v>
      </c>
      <c r="F30" s="256">
        <f>SUM(F27:F29)</f>
        <v>1774945</v>
      </c>
    </row>
    <row r="31" spans="2:6" s="11" customFormat="1" ht="15" customHeight="1" thickTop="1">
      <c r="B31" s="245"/>
      <c r="C31" s="245"/>
      <c r="D31" s="245"/>
      <c r="E31" s="245"/>
      <c r="F31" s="245"/>
    </row>
    <row r="32" spans="1:6" s="11" customFormat="1" ht="15" customHeight="1">
      <c r="A32" s="258" t="s">
        <v>174</v>
      </c>
      <c r="B32" s="259"/>
      <c r="C32" s="259"/>
      <c r="D32" s="259"/>
      <c r="E32" s="258"/>
      <c r="F32" s="258"/>
    </row>
    <row r="33" spans="1:6" s="11" customFormat="1" ht="15" customHeight="1">
      <c r="A33" s="258"/>
      <c r="B33" s="259"/>
      <c r="C33" s="259"/>
      <c r="D33" s="259"/>
      <c r="E33" s="258"/>
      <c r="F33" s="258"/>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28" customWidth="1"/>
    <col min="2" max="6" width="18.7109375" style="260" customWidth="1"/>
    <col min="7" max="16384" width="15.7109375" style="228" customWidth="1"/>
  </cols>
  <sheetData>
    <row r="1" spans="1:6" s="220" customFormat="1" ht="30" customHeight="1">
      <c r="A1" s="217" t="s">
        <v>0</v>
      </c>
      <c r="B1" s="218"/>
      <c r="C1" s="218"/>
      <c r="D1" s="218"/>
      <c r="E1" s="218"/>
      <c r="F1" s="219"/>
    </row>
    <row r="2" spans="1:6" s="224" customFormat="1" ht="15" customHeight="1">
      <c r="A2" s="221"/>
      <c r="B2" s="222"/>
      <c r="C2" s="222"/>
      <c r="D2" s="222"/>
      <c r="E2" s="222"/>
      <c r="F2" s="223"/>
    </row>
    <row r="3" spans="1:6" ht="15" customHeight="1">
      <c r="A3" s="225" t="s">
        <v>162</v>
      </c>
      <c r="B3" s="226"/>
      <c r="C3" s="226"/>
      <c r="D3" s="226"/>
      <c r="E3" s="226"/>
      <c r="F3" s="227"/>
    </row>
    <row r="4" spans="1:6" ht="15" customHeight="1">
      <c r="A4" s="225" t="s">
        <v>159</v>
      </c>
      <c r="B4" s="226"/>
      <c r="C4" s="226"/>
      <c r="D4" s="226"/>
      <c r="E4" s="226"/>
      <c r="F4" s="227"/>
    </row>
    <row r="5" spans="1:6" s="11" customFormat="1" ht="15" customHeight="1">
      <c r="A5" s="229"/>
      <c r="B5" s="230"/>
      <c r="C5" s="230"/>
      <c r="D5" s="230"/>
      <c r="E5" s="230"/>
      <c r="F5" s="230"/>
    </row>
    <row r="6" spans="2:6" s="11" customFormat="1" ht="30" customHeight="1">
      <c r="B6" s="231" t="s">
        <v>72</v>
      </c>
      <c r="C6" s="231" t="s">
        <v>73</v>
      </c>
      <c r="D6" s="231" t="s">
        <v>74</v>
      </c>
      <c r="E6" s="231" t="s">
        <v>75</v>
      </c>
      <c r="F6" s="232" t="s">
        <v>76</v>
      </c>
    </row>
    <row r="7" spans="1:6" s="11" customFormat="1" ht="15" customHeight="1">
      <c r="A7" s="233" t="s">
        <v>163</v>
      </c>
      <c r="B7" s="230"/>
      <c r="C7" s="230"/>
      <c r="D7" s="230"/>
      <c r="E7" s="230"/>
      <c r="F7" s="230"/>
    </row>
    <row r="8" spans="1:6" s="11" customFormat="1" ht="15" customHeight="1">
      <c r="A8" s="235" t="s">
        <v>164</v>
      </c>
      <c r="B8" s="236"/>
      <c r="C8" s="236"/>
      <c r="D8" s="236"/>
      <c r="E8" s="236"/>
      <c r="F8" s="236"/>
    </row>
    <row r="9" spans="1:6" s="234" customFormat="1" ht="15" customHeight="1">
      <c r="A9" s="237" t="s">
        <v>165</v>
      </c>
      <c r="B9" s="208">
        <f>-'[1]TB - Rounded'!I213</f>
        <v>5082174</v>
      </c>
      <c r="C9" s="208">
        <f>-'[1]TB - Rounded'!I209</f>
        <v>-62319</v>
      </c>
      <c r="D9" s="208">
        <f>-'[1]TB - Rounded'!I206</f>
        <v>-19</v>
      </c>
      <c r="E9" s="210">
        <v>0</v>
      </c>
      <c r="F9" s="208">
        <f>SUM(B9:E9)</f>
        <v>5019836</v>
      </c>
    </row>
    <row r="10" spans="1:6" s="11" customFormat="1" ht="15" customHeight="1">
      <c r="A10" s="237" t="s">
        <v>166</v>
      </c>
      <c r="B10" s="238">
        <f>-'[1]TB - Rounded'!I214</f>
        <v>1941583</v>
      </c>
      <c r="C10" s="239">
        <f>-'[1]TB - Rounded'!I210</f>
        <v>-26611</v>
      </c>
      <c r="D10" s="239">
        <f>-'[1]TB - Rounded'!I207</f>
        <v>-1</v>
      </c>
      <c r="E10" s="210">
        <v>0</v>
      </c>
      <c r="F10" s="238">
        <f>SUM(B10:E10)</f>
        <v>1914971</v>
      </c>
    </row>
    <row r="11" spans="1:6" s="11" customFormat="1" ht="15" customHeight="1">
      <c r="A11" s="237" t="s">
        <v>167</v>
      </c>
      <c r="B11" s="238">
        <f>-'[1]TB - Rounded'!I215</f>
        <v>15288</v>
      </c>
      <c r="C11" s="239">
        <f>-'[1]TB - Rounded'!I211</f>
        <v>-486</v>
      </c>
      <c r="D11" s="210">
        <v>0</v>
      </c>
      <c r="E11" s="210">
        <v>0</v>
      </c>
      <c r="F11" s="238">
        <f>SUM(B11:E11)</f>
        <v>14802</v>
      </c>
    </row>
    <row r="12" spans="1:6" s="35" customFormat="1" ht="15" customHeight="1" thickBot="1">
      <c r="A12" s="240" t="s">
        <v>168</v>
      </c>
      <c r="B12" s="241">
        <f>SUM(B9:B11)</f>
        <v>7039045</v>
      </c>
      <c r="C12" s="120">
        <f>SUM(C9:C11)</f>
        <v>-89416</v>
      </c>
      <c r="D12" s="120">
        <f>SUM(D9:D11)</f>
        <v>-20</v>
      </c>
      <c r="E12" s="242">
        <f>SUM(E9:E11)</f>
        <v>0</v>
      </c>
      <c r="F12" s="243">
        <f>SUM(F9:F11)</f>
        <v>6949609</v>
      </c>
    </row>
    <row r="13" spans="1:6" s="35" customFormat="1" ht="15" customHeight="1" thickTop="1">
      <c r="A13" s="237"/>
      <c r="B13" s="244"/>
      <c r="C13" s="244"/>
      <c r="D13" s="244"/>
      <c r="E13" s="244"/>
      <c r="F13" s="245"/>
    </row>
    <row r="14" spans="1:6" s="35" customFormat="1" ht="30" customHeight="1">
      <c r="A14" s="235" t="s">
        <v>169</v>
      </c>
      <c r="B14" s="244"/>
      <c r="C14" s="244"/>
      <c r="D14" s="244"/>
      <c r="E14" s="244"/>
      <c r="F14" s="246"/>
    </row>
    <row r="15" spans="1:6" s="35" customFormat="1" ht="15" customHeight="1">
      <c r="A15" s="237" t="s">
        <v>165</v>
      </c>
      <c r="B15" s="253">
        <f>-'[1]TB - Rounded'!I69</f>
        <v>2512727</v>
      </c>
      <c r="C15" s="210">
        <f>'[1]TB - Rounded'!I65</f>
        <v>0</v>
      </c>
      <c r="D15" s="210">
        <v>0</v>
      </c>
      <c r="E15" s="210">
        <v>0</v>
      </c>
      <c r="F15" s="247">
        <f>SUM(B15:E15)</f>
        <v>2512727</v>
      </c>
    </row>
    <row r="16" spans="1:6" s="35" customFormat="1" ht="15" customHeight="1">
      <c r="A16" s="237" t="s">
        <v>170</v>
      </c>
      <c r="B16" s="253">
        <f>-'[1]TB - Rounded'!I70</f>
        <v>956143</v>
      </c>
      <c r="C16" s="210">
        <f>'[1]TB - Rounded'!I66</f>
        <v>0</v>
      </c>
      <c r="D16" s="210">
        <v>0</v>
      </c>
      <c r="E16" s="210">
        <v>0</v>
      </c>
      <c r="F16" s="247">
        <f>SUM(B16:E16)</f>
        <v>956143</v>
      </c>
    </row>
    <row r="17" spans="1:6" s="35" customFormat="1" ht="15" customHeight="1">
      <c r="A17" s="237" t="s">
        <v>171</v>
      </c>
      <c r="B17" s="253">
        <f>-'[1]TB - Rounded'!I71</f>
        <v>7614</v>
      </c>
      <c r="C17" s="210">
        <f>'[1]TB - Rounded'!I67</f>
        <v>0</v>
      </c>
      <c r="D17" s="210">
        <v>0</v>
      </c>
      <c r="E17" s="210">
        <v>0</v>
      </c>
      <c r="F17" s="247">
        <f>SUM(B17:E17)</f>
        <v>7614</v>
      </c>
    </row>
    <row r="18" spans="1:6" s="35" customFormat="1" ht="15" customHeight="1" thickBot="1">
      <c r="A18" s="240" t="s">
        <v>168</v>
      </c>
      <c r="B18" s="248">
        <f>SUM(B15:B17)</f>
        <v>3476484</v>
      </c>
      <c r="C18" s="242">
        <f>SUM(C15:C17)</f>
        <v>0</v>
      </c>
      <c r="D18" s="242">
        <f>SUM(D15:D17)</f>
        <v>0</v>
      </c>
      <c r="E18" s="242">
        <f>SUM(E15:E17)</f>
        <v>0</v>
      </c>
      <c r="F18" s="249">
        <f>SUM(F15:F17)</f>
        <v>3476484</v>
      </c>
    </row>
    <row r="19" spans="1:6" s="35" customFormat="1" ht="15" customHeight="1" thickTop="1">
      <c r="A19" s="237"/>
      <c r="B19" s="244"/>
      <c r="C19" s="244"/>
      <c r="D19" s="244"/>
      <c r="E19" s="244"/>
      <c r="F19" s="245"/>
    </row>
    <row r="20" spans="1:6" s="35" customFormat="1" ht="30" customHeight="1">
      <c r="A20" s="235" t="s">
        <v>175</v>
      </c>
      <c r="B20" s="250"/>
      <c r="C20" s="250"/>
      <c r="D20" s="250"/>
      <c r="E20" s="250"/>
      <c r="F20" s="246"/>
    </row>
    <row r="21" spans="1:6" s="35" customFormat="1" ht="15" customHeight="1">
      <c r="A21" s="237" t="s">
        <v>165</v>
      </c>
      <c r="B21" s="210">
        <v>0</v>
      </c>
      <c r="C21" s="253">
        <v>2789822</v>
      </c>
      <c r="D21" s="210">
        <v>0</v>
      </c>
      <c r="E21" s="210">
        <v>0</v>
      </c>
      <c r="F21" s="247">
        <f>SUM(B21:E21)</f>
        <v>2789822</v>
      </c>
    </row>
    <row r="22" spans="1:6" s="35" customFormat="1" ht="15" customHeight="1">
      <c r="A22" s="237" t="s">
        <v>166</v>
      </c>
      <c r="B22" s="210">
        <v>0</v>
      </c>
      <c r="C22" s="253">
        <v>1063409</v>
      </c>
      <c r="D22" s="210">
        <v>0</v>
      </c>
      <c r="E22" s="210">
        <v>0</v>
      </c>
      <c r="F22" s="247">
        <f>SUM(B22:E22)</f>
        <v>1063409</v>
      </c>
    </row>
    <row r="23" spans="1:6" s="35" customFormat="1" ht="15" customHeight="1">
      <c r="A23" s="237" t="s">
        <v>167</v>
      </c>
      <c r="B23" s="210">
        <v>0</v>
      </c>
      <c r="C23" s="253">
        <v>9396</v>
      </c>
      <c r="D23" s="210">
        <v>0</v>
      </c>
      <c r="E23" s="210">
        <v>0</v>
      </c>
      <c r="F23" s="247">
        <f>SUM(B23:E23)</f>
        <v>9396</v>
      </c>
    </row>
    <row r="24" spans="1:6" s="35" customFormat="1" ht="15" customHeight="1" thickBot="1">
      <c r="A24" s="240" t="s">
        <v>168</v>
      </c>
      <c r="B24" s="242">
        <f>SUM(B21:B23)</f>
        <v>0</v>
      </c>
      <c r="C24" s="248">
        <f>SUM(C21:C23)</f>
        <v>3862627</v>
      </c>
      <c r="D24" s="242">
        <f>SUM(D21:D23)</f>
        <v>0</v>
      </c>
      <c r="E24" s="242">
        <f>SUM(E21:E23)</f>
        <v>0</v>
      </c>
      <c r="F24" s="249">
        <f>SUM(F21:F23)</f>
        <v>3862627</v>
      </c>
    </row>
    <row r="25" spans="1:6" s="252" customFormat="1" ht="15" customHeight="1" thickTop="1">
      <c r="A25" s="251"/>
      <c r="B25" s="244"/>
      <c r="C25" s="244"/>
      <c r="D25" s="244"/>
      <c r="E25" s="244"/>
      <c r="F25" s="246"/>
    </row>
    <row r="26" spans="1:6" s="35" customFormat="1" ht="15" customHeight="1">
      <c r="A26" s="235" t="s">
        <v>173</v>
      </c>
      <c r="B26" s="244"/>
      <c r="C26" s="244"/>
      <c r="D26" s="244"/>
      <c r="E26" s="244"/>
      <c r="F26" s="246"/>
    </row>
    <row r="27" spans="1:6" s="35" customFormat="1" ht="15" customHeight="1">
      <c r="A27" s="237" t="s">
        <v>165</v>
      </c>
      <c r="B27" s="253">
        <f aca="true" t="shared" si="0" ref="B27:E29">B9-(B15-B21)</f>
        <v>2569447</v>
      </c>
      <c r="C27" s="253">
        <f t="shared" si="0"/>
        <v>2727503</v>
      </c>
      <c r="D27" s="239">
        <f t="shared" si="0"/>
        <v>-19</v>
      </c>
      <c r="E27" s="210">
        <f t="shared" si="0"/>
        <v>0</v>
      </c>
      <c r="F27" s="253">
        <f>SUM(B27:E27)</f>
        <v>5296931</v>
      </c>
    </row>
    <row r="28" spans="1:6" s="35" customFormat="1" ht="15" customHeight="1">
      <c r="A28" s="237" t="s">
        <v>166</v>
      </c>
      <c r="B28" s="253">
        <f t="shared" si="0"/>
        <v>985440</v>
      </c>
      <c r="C28" s="253">
        <f t="shared" si="0"/>
        <v>1036798</v>
      </c>
      <c r="D28" s="239">
        <f t="shared" si="0"/>
        <v>-1</v>
      </c>
      <c r="E28" s="210">
        <f t="shared" si="0"/>
        <v>0</v>
      </c>
      <c r="F28" s="253">
        <f>SUM(B28:E28)</f>
        <v>2022237</v>
      </c>
    </row>
    <row r="29" spans="1:6" s="35" customFormat="1" ht="15" customHeight="1">
      <c r="A29" s="254" t="s">
        <v>167</v>
      </c>
      <c r="B29" s="247">
        <f t="shared" si="0"/>
        <v>7674</v>
      </c>
      <c r="C29" s="247">
        <f t="shared" si="0"/>
        <v>8910</v>
      </c>
      <c r="D29" s="210">
        <f t="shared" si="0"/>
        <v>0</v>
      </c>
      <c r="E29" s="210">
        <f t="shared" si="0"/>
        <v>0</v>
      </c>
      <c r="F29" s="247">
        <f>SUM(B29:E29)</f>
        <v>16584</v>
      </c>
    </row>
    <row r="30" spans="1:6" s="35" customFormat="1" ht="15" customHeight="1" thickBot="1">
      <c r="A30" s="240" t="s">
        <v>168</v>
      </c>
      <c r="B30" s="256">
        <f>SUM(B27:B29)</f>
        <v>3562561</v>
      </c>
      <c r="C30" s="256">
        <f>SUM(C27:C29)</f>
        <v>3773211</v>
      </c>
      <c r="D30" s="256">
        <f>SUM(D27:D29)</f>
        <v>-20</v>
      </c>
      <c r="E30" s="257">
        <f>SUM(E27:E29)</f>
        <v>0</v>
      </c>
      <c r="F30" s="256">
        <f>SUM(F27:F29)</f>
        <v>7335752</v>
      </c>
    </row>
    <row r="31" spans="1:6" s="35" customFormat="1" ht="15" customHeight="1" thickTop="1">
      <c r="A31" s="240"/>
      <c r="B31" s="26"/>
      <c r="C31" s="26"/>
      <c r="D31" s="26"/>
      <c r="E31" s="261"/>
      <c r="F31" s="26"/>
    </row>
    <row r="32" spans="1:6" s="263" customFormat="1" ht="19.5" customHeight="1">
      <c r="A32" s="262" t="s">
        <v>176</v>
      </c>
      <c r="B32" s="262"/>
      <c r="C32" s="262"/>
      <c r="D32" s="262"/>
      <c r="E32" s="262"/>
      <c r="F32" s="262"/>
    </row>
    <row r="33" spans="1:6" s="263" customFormat="1" ht="19.5" customHeight="1">
      <c r="A33" s="262"/>
      <c r="B33" s="262"/>
      <c r="C33" s="262"/>
      <c r="D33" s="262"/>
      <c r="E33" s="262"/>
      <c r="F33" s="262"/>
    </row>
    <row r="34" spans="1:6" s="263" customFormat="1" ht="19.5" customHeight="1">
      <c r="A34" s="262"/>
      <c r="B34" s="262"/>
      <c r="C34" s="262"/>
      <c r="D34" s="262"/>
      <c r="E34" s="262"/>
      <c r="F34" s="262"/>
    </row>
    <row r="35" spans="1:6" s="268" customFormat="1" ht="13.5">
      <c r="A35" s="264"/>
      <c r="B35" s="265" t="s">
        <v>177</v>
      </c>
      <c r="C35" s="266"/>
      <c r="D35" s="267"/>
      <c r="E35" s="265" t="s">
        <v>177</v>
      </c>
      <c r="F35" s="266"/>
    </row>
    <row r="36" spans="1:6" s="268" customFormat="1" ht="13.5">
      <c r="A36" s="269" t="s">
        <v>178</v>
      </c>
      <c r="B36" s="265"/>
      <c r="C36" s="270" t="s">
        <v>179</v>
      </c>
      <c r="D36" s="266" t="s">
        <v>178</v>
      </c>
      <c r="E36" s="265"/>
      <c r="F36" s="270" t="s">
        <v>179</v>
      </c>
    </row>
    <row r="37" spans="1:6" s="274" customFormat="1" ht="15.75">
      <c r="A37" s="271" t="s">
        <v>180</v>
      </c>
      <c r="B37" s="272">
        <v>653819.72</v>
      </c>
      <c r="C37" s="273">
        <f>B37+74693</f>
        <v>728512.72</v>
      </c>
      <c r="D37" s="271" t="s">
        <v>181</v>
      </c>
      <c r="E37" s="272">
        <v>581833.94</v>
      </c>
      <c r="F37" s="273">
        <f>E37+68105</f>
        <v>649938.94</v>
      </c>
    </row>
    <row r="38" spans="1:7" s="274" customFormat="1" ht="15.75">
      <c r="A38" s="271" t="s">
        <v>182</v>
      </c>
      <c r="B38" s="272">
        <v>639905.7000000002</v>
      </c>
      <c r="C38" s="273">
        <f>B38+75648</f>
        <v>715553.7000000002</v>
      </c>
      <c r="D38" s="271" t="s">
        <v>183</v>
      </c>
      <c r="E38" s="272">
        <v>569552.9500000002</v>
      </c>
      <c r="F38" s="273">
        <f>E38+64508</f>
        <v>634060.9500000002</v>
      </c>
      <c r="G38" s="275"/>
    </row>
    <row r="39" spans="1:7" s="274" customFormat="1" ht="15.75">
      <c r="A39" s="271" t="s">
        <v>184</v>
      </c>
      <c r="B39" s="272">
        <v>630339</v>
      </c>
      <c r="C39" s="273">
        <f>B39+70513</f>
        <v>700852</v>
      </c>
      <c r="D39" s="271" t="s">
        <v>185</v>
      </c>
      <c r="E39" s="272">
        <v>557566.7</v>
      </c>
      <c r="F39" s="273">
        <f>E39+65122</f>
        <v>622688.7</v>
      </c>
      <c r="G39" s="275"/>
    </row>
    <row r="40" spans="1:7" s="274" customFormat="1" ht="15.75">
      <c r="A40" s="271" t="s">
        <v>186</v>
      </c>
      <c r="B40" s="272">
        <v>612663.3699999999</v>
      </c>
      <c r="C40" s="273">
        <f>B40+69151</f>
        <v>681814.3699999999</v>
      </c>
      <c r="D40" s="271" t="s">
        <v>187</v>
      </c>
      <c r="E40" s="272">
        <v>540988.46</v>
      </c>
      <c r="F40" s="273">
        <f>E40+65924</f>
        <v>606912.46</v>
      </c>
      <c r="G40" s="275"/>
    </row>
    <row r="41" spans="1:6" s="279" customFormat="1" ht="13.5">
      <c r="A41" s="276"/>
      <c r="B41" s="277"/>
      <c r="C41" s="277"/>
      <c r="D41" s="277"/>
      <c r="E41" s="276"/>
      <c r="F41" s="278"/>
    </row>
    <row r="42" spans="1:6" s="279" customFormat="1" ht="13.5">
      <c r="A42" s="262" t="s">
        <v>188</v>
      </c>
      <c r="B42" s="262"/>
      <c r="C42" s="262"/>
      <c r="D42" s="262"/>
      <c r="E42" s="262"/>
      <c r="F42" s="262"/>
    </row>
    <row r="43" spans="1:6" s="279" customFormat="1" ht="15" customHeight="1">
      <c r="A43" s="262"/>
      <c r="B43" s="262"/>
      <c r="C43" s="262"/>
      <c r="D43" s="262"/>
      <c r="E43" s="262"/>
      <c r="F43" s="262"/>
    </row>
    <row r="44" spans="1:6" s="279" customFormat="1" ht="15" customHeight="1">
      <c r="A44" s="276"/>
      <c r="B44" s="277"/>
      <c r="C44" s="277"/>
      <c r="D44" s="277"/>
      <c r="E44" s="276"/>
      <c r="F44" s="278"/>
    </row>
    <row r="45" spans="1:6" s="279" customFormat="1" ht="15" customHeight="1">
      <c r="A45" s="276"/>
      <c r="B45" s="277"/>
      <c r="C45" s="277"/>
      <c r="D45" s="277"/>
      <c r="E45" s="276"/>
      <c r="F45" s="278"/>
    </row>
    <row r="46" spans="1:6" s="279" customFormat="1" ht="15" customHeight="1">
      <c r="A46" s="276"/>
      <c r="B46" s="277"/>
      <c r="C46" s="277"/>
      <c r="D46" s="277"/>
      <c r="E46" s="276"/>
      <c r="F46" s="278"/>
    </row>
    <row r="47" spans="1:6" s="279" customFormat="1" ht="15" customHeight="1">
      <c r="A47" s="276"/>
      <c r="B47" s="277"/>
      <c r="C47" s="277"/>
      <c r="D47" s="277"/>
      <c r="E47" s="276"/>
      <c r="F47" s="278"/>
    </row>
    <row r="48" spans="1:6" s="279" customFormat="1" ht="15" customHeight="1">
      <c r="A48" s="276"/>
      <c r="B48" s="277"/>
      <c r="C48" s="277"/>
      <c r="D48" s="277"/>
      <c r="E48" s="276"/>
      <c r="F48" s="278"/>
    </row>
    <row r="49" spans="1:6" s="279" customFormat="1" ht="15" customHeight="1">
      <c r="A49" s="276"/>
      <c r="B49" s="277"/>
      <c r="C49" s="277"/>
      <c r="D49" s="277"/>
      <c r="E49" s="276"/>
      <c r="F49" s="278"/>
    </row>
    <row r="50" spans="1:6" s="279" customFormat="1" ht="15" customHeight="1">
      <c r="A50" s="276"/>
      <c r="B50" s="277"/>
      <c r="C50" s="277"/>
      <c r="D50" s="277"/>
      <c r="E50" s="276"/>
      <c r="F50" s="278"/>
    </row>
    <row r="51" spans="1:6" s="279" customFormat="1" ht="15" customHeight="1">
      <c r="A51" s="276"/>
      <c r="B51" s="277"/>
      <c r="C51" s="277"/>
      <c r="D51" s="277"/>
      <c r="E51" s="276"/>
      <c r="F51" s="278"/>
    </row>
    <row r="52" spans="1:6" s="279" customFormat="1" ht="15" customHeight="1">
      <c r="A52" s="276"/>
      <c r="B52" s="277"/>
      <c r="C52" s="277"/>
      <c r="D52" s="277"/>
      <c r="E52" s="276"/>
      <c r="F52" s="278"/>
    </row>
    <row r="53" spans="1:6" s="279" customFormat="1" ht="15" customHeight="1">
      <c r="A53" s="276"/>
      <c r="B53" s="277"/>
      <c r="C53" s="277"/>
      <c r="D53" s="277"/>
      <c r="E53" s="276"/>
      <c r="F53" s="278"/>
    </row>
    <row r="54" spans="1:6" s="279" customFormat="1" ht="15" customHeight="1">
      <c r="A54" s="276"/>
      <c r="B54" s="277"/>
      <c r="C54" s="277"/>
      <c r="D54" s="277"/>
      <c r="E54" s="276"/>
      <c r="F54" s="278"/>
    </row>
    <row r="55" spans="1:6" s="279" customFormat="1" ht="15" customHeight="1">
      <c r="A55" s="276"/>
      <c r="B55" s="277"/>
      <c r="C55" s="277"/>
      <c r="D55" s="277"/>
      <c r="E55" s="276"/>
      <c r="F55" s="278"/>
    </row>
    <row r="56" spans="1:6" s="279" customFormat="1" ht="15" customHeight="1">
      <c r="A56" s="276"/>
      <c r="B56" s="277"/>
      <c r="C56" s="277"/>
      <c r="D56" s="277"/>
      <c r="E56" s="276"/>
      <c r="F56" s="278"/>
    </row>
    <row r="57" spans="1:6" s="279" customFormat="1" ht="15" customHeight="1">
      <c r="A57" s="276"/>
      <c r="B57" s="277"/>
      <c r="C57" s="277"/>
      <c r="D57" s="277"/>
      <c r="E57" s="276"/>
      <c r="F57" s="278"/>
    </row>
    <row r="58" spans="1:6" s="279" customFormat="1" ht="15" customHeight="1">
      <c r="A58" s="276"/>
      <c r="B58" s="277"/>
      <c r="C58" s="277"/>
      <c r="D58" s="277"/>
      <c r="E58" s="276"/>
      <c r="F58" s="278"/>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9" customWidth="1"/>
    <col min="2" max="4" width="16.7109375" style="313" customWidth="1"/>
    <col min="5" max="6" width="16.7109375" style="307" customWidth="1"/>
    <col min="7" max="16384" width="15.7109375" style="205" customWidth="1"/>
  </cols>
  <sheetData>
    <row r="1" spans="1:6" s="281" customFormat="1" ht="24.75" customHeight="1">
      <c r="A1" s="280" t="s">
        <v>0</v>
      </c>
      <c r="B1" s="280"/>
      <c r="C1" s="280"/>
      <c r="D1" s="280"/>
      <c r="E1" s="280"/>
      <c r="F1" s="280"/>
    </row>
    <row r="2" spans="1:6" s="284" customFormat="1" ht="15" customHeight="1">
      <c r="A2" s="282"/>
      <c r="B2" s="283"/>
      <c r="C2" s="283"/>
      <c r="D2" s="283"/>
      <c r="E2" s="283"/>
      <c r="F2" s="283"/>
    </row>
    <row r="3" spans="1:6" s="286" customFormat="1" ht="15" customHeight="1">
      <c r="A3" s="285" t="s">
        <v>189</v>
      </c>
      <c r="B3" s="285"/>
      <c r="C3" s="285"/>
      <c r="D3" s="285"/>
      <c r="E3" s="285"/>
      <c r="F3" s="285"/>
    </row>
    <row r="4" spans="1:6" s="286" customFormat="1" ht="15" customHeight="1">
      <c r="A4" s="285" t="s">
        <v>190</v>
      </c>
      <c r="B4" s="285"/>
      <c r="C4" s="285"/>
      <c r="D4" s="285"/>
      <c r="E4" s="285"/>
      <c r="F4" s="285"/>
    </row>
    <row r="5" spans="1:6" s="288" customFormat="1" ht="15" customHeight="1">
      <c r="A5" s="282"/>
      <c r="B5" s="287"/>
      <c r="C5" s="287"/>
      <c r="D5" s="287"/>
      <c r="E5" s="283"/>
      <c r="F5" s="283"/>
    </row>
    <row r="6" spans="2:6" ht="30" customHeight="1">
      <c r="B6" s="231" t="s">
        <v>72</v>
      </c>
      <c r="C6" s="231" t="s">
        <v>73</v>
      </c>
      <c r="D6" s="231" t="s">
        <v>74</v>
      </c>
      <c r="E6" s="231" t="s">
        <v>75</v>
      </c>
      <c r="F6" s="232" t="s">
        <v>76</v>
      </c>
    </row>
    <row r="7" spans="1:6" ht="15" customHeight="1">
      <c r="A7" s="290" t="s">
        <v>191</v>
      </c>
      <c r="B7" s="291"/>
      <c r="C7" s="291"/>
      <c r="D7" s="291"/>
      <c r="E7" s="291"/>
      <c r="F7" s="291"/>
    </row>
    <row r="8" spans="1:6" ht="15" customHeight="1">
      <c r="A8" s="290" t="s">
        <v>192</v>
      </c>
      <c r="B8" s="292"/>
      <c r="C8" s="292"/>
      <c r="D8" s="292"/>
      <c r="E8" s="292"/>
      <c r="F8" s="292"/>
    </row>
    <row r="9" spans="1:6" ht="15" customHeight="1">
      <c r="A9" s="293" t="s">
        <v>193</v>
      </c>
      <c r="B9" s="208">
        <f>'[1]Loss Expenses Paid QTD-15'!E21</f>
        <v>253928</v>
      </c>
      <c r="C9" s="208">
        <f>'[1]Loss Expenses Paid QTD-15'!E15+'[1]TB - Rounded'!G278</f>
        <v>152973</v>
      </c>
      <c r="D9" s="208">
        <f>'[1]Loss Expenses Paid QTD-15'!E9+'[1]TB - Rounded'!G275</f>
        <v>-1883</v>
      </c>
      <c r="E9" s="210">
        <v>0</v>
      </c>
      <c r="F9" s="208">
        <f>SUM(B9:E9)</f>
        <v>405018</v>
      </c>
    </row>
    <row r="10" spans="1:6" ht="15" customHeight="1">
      <c r="A10" s="293" t="s">
        <v>166</v>
      </c>
      <c r="B10" s="238">
        <f>'[1]Loss Expenses Paid QTD-15'!E22</f>
        <v>31654</v>
      </c>
      <c r="C10" s="238">
        <f>'[1]Loss Expenses Paid QTD-15'!E16+'[1]TB - Rounded'!G279</f>
        <v>107729</v>
      </c>
      <c r="D10" s="238">
        <f>'[1]Loss Expenses Paid QTD-15'!E10+'[1]TB - Rounded'!G276</f>
        <v>30000</v>
      </c>
      <c r="E10" s="210">
        <v>0</v>
      </c>
      <c r="F10" s="238">
        <f>SUM(B10:E10)</f>
        <v>169383</v>
      </c>
    </row>
    <row r="11" spans="1:6" ht="15" customHeight="1">
      <c r="A11" s="293" t="s">
        <v>167</v>
      </c>
      <c r="B11" s="210">
        <f>'[1]Loss Expenses Paid QTD-15'!E23</f>
        <v>0</v>
      </c>
      <c r="C11" s="210">
        <f>'[1]Loss Expenses Paid QTD-15'!E17</f>
        <v>0</v>
      </c>
      <c r="D11" s="210">
        <f>'[1]Loss Expenses Paid QTD-15'!E11</f>
        <v>0</v>
      </c>
      <c r="E11" s="210">
        <v>0</v>
      </c>
      <c r="F11" s="210">
        <f>SUM(B11:E11)</f>
        <v>0</v>
      </c>
    </row>
    <row r="12" spans="1:6" ht="15" customHeight="1" thickBot="1">
      <c r="A12" s="294" t="s">
        <v>168</v>
      </c>
      <c r="B12" s="241">
        <f>SUM(B9:B11)</f>
        <v>285582</v>
      </c>
      <c r="C12" s="241">
        <f>SUM(C9:C11)</f>
        <v>260702</v>
      </c>
      <c r="D12" s="241">
        <f>SUM(D9:D11)</f>
        <v>28117</v>
      </c>
      <c r="E12" s="242">
        <f>SUM(E9:E11)</f>
        <v>0</v>
      </c>
      <c r="F12" s="243">
        <f>SUM(F9:F11)</f>
        <v>574401</v>
      </c>
    </row>
    <row r="13" spans="1:6" ht="15" customHeight="1" thickTop="1">
      <c r="A13" s="290"/>
      <c r="B13" s="295"/>
      <c r="C13" s="295"/>
      <c r="D13" s="295"/>
      <c r="E13" s="296"/>
      <c r="F13" s="297"/>
    </row>
    <row r="14" spans="1:6" ht="15" customHeight="1">
      <c r="A14" s="290" t="s">
        <v>194</v>
      </c>
      <c r="B14" s="295"/>
      <c r="C14" s="295"/>
      <c r="D14" s="295"/>
      <c r="E14" s="296"/>
      <c r="F14" s="297"/>
    </row>
    <row r="15" spans="1:6" ht="15" customHeight="1">
      <c r="A15" s="293" t="s">
        <v>195</v>
      </c>
      <c r="B15" s="238">
        <f>'[1]Unpaid Loss Reserves-13'!B9</f>
        <v>595523</v>
      </c>
      <c r="C15" s="238">
        <f>'[1]Unpaid Loss Reserves-13'!C9</f>
        <v>5789</v>
      </c>
      <c r="D15" s="210">
        <f>'[1]Unpaid Loss Reserves-13'!D9</f>
        <v>0</v>
      </c>
      <c r="E15" s="210">
        <v>0</v>
      </c>
      <c r="F15" s="238">
        <f>SUM(B15:E15)</f>
        <v>601312</v>
      </c>
    </row>
    <row r="16" spans="1:6" ht="15" customHeight="1">
      <c r="A16" s="293" t="s">
        <v>196</v>
      </c>
      <c r="B16" s="238">
        <f>'[1]Unpaid Loss Reserves-13'!B10</f>
        <v>30500</v>
      </c>
      <c r="C16" s="238">
        <f>'[1]Unpaid Loss Reserves-13'!C10</f>
        <v>31000</v>
      </c>
      <c r="D16" s="238">
        <f>'[1]Unpaid Loss Reserves-13'!D10</f>
        <v>9100</v>
      </c>
      <c r="E16" s="210">
        <v>0</v>
      </c>
      <c r="F16" s="238">
        <f>SUM(B16:E16)</f>
        <v>70600</v>
      </c>
    </row>
    <row r="17" spans="1:6" ht="15" customHeight="1">
      <c r="A17" s="293" t="s">
        <v>197</v>
      </c>
      <c r="B17" s="210">
        <f>'[1]Unpaid Loss Reserves-13'!B11</f>
        <v>0</v>
      </c>
      <c r="C17" s="210">
        <f>'[1]Unpaid Loss Reserves-13'!C11</f>
        <v>0</v>
      </c>
      <c r="D17" s="210">
        <f>'[1]Unpaid Loss Reserves-13'!D11</f>
        <v>0</v>
      </c>
      <c r="E17" s="210">
        <v>0</v>
      </c>
      <c r="F17" s="210">
        <f>SUM(B17:E17)</f>
        <v>0</v>
      </c>
    </row>
    <row r="18" spans="1:6" ht="15" customHeight="1" thickBot="1">
      <c r="A18" s="294" t="s">
        <v>168</v>
      </c>
      <c r="B18" s="241">
        <f>SUM(B15:B17)</f>
        <v>626023</v>
      </c>
      <c r="C18" s="241">
        <f>SUM(C15:C17)</f>
        <v>36789</v>
      </c>
      <c r="D18" s="241">
        <f>SUM(D15:D17)</f>
        <v>9100</v>
      </c>
      <c r="E18" s="242">
        <f>SUM(E15:E17)</f>
        <v>0</v>
      </c>
      <c r="F18" s="243">
        <f>SUM(F15:F17)</f>
        <v>671912</v>
      </c>
    </row>
    <row r="19" spans="1:6" ht="15" customHeight="1" thickTop="1">
      <c r="A19" s="290"/>
      <c r="B19" s="114"/>
      <c r="C19" s="114"/>
      <c r="D19" s="114"/>
      <c r="E19" s="298"/>
      <c r="F19" s="299"/>
    </row>
    <row r="20" spans="1:6" ht="15" customHeight="1">
      <c r="A20" s="290" t="s">
        <v>198</v>
      </c>
      <c r="B20" s="296"/>
      <c r="C20" s="296"/>
      <c r="D20" s="296"/>
      <c r="E20" s="296"/>
      <c r="F20" s="300"/>
    </row>
    <row r="21" spans="1:6" ht="15" customHeight="1">
      <c r="A21" s="293" t="s">
        <v>195</v>
      </c>
      <c r="B21" s="238">
        <f>'[1]Unpaid Loss Reserves-13'!B16</f>
        <v>231054</v>
      </c>
      <c r="C21" s="238">
        <f>'[1]Unpaid Loss Reserves-13'!C16</f>
        <v>15346</v>
      </c>
      <c r="D21" s="210">
        <f>'[1]Unpaid Loss Reserves-13'!D16</f>
        <v>0</v>
      </c>
      <c r="E21" s="210">
        <v>0</v>
      </c>
      <c r="F21" s="238">
        <f>SUM(B21:E21)</f>
        <v>246400</v>
      </c>
    </row>
    <row r="22" spans="1:6" ht="15" customHeight="1">
      <c r="A22" s="293" t="s">
        <v>196</v>
      </c>
      <c r="B22" s="238">
        <f>'[1]Unpaid Loss Reserves-13'!B17</f>
        <v>11834</v>
      </c>
      <c r="C22" s="238">
        <f>'[1]Unpaid Loss Reserves-13'!C17</f>
        <v>82171</v>
      </c>
      <c r="D22" s="210">
        <f>'[1]Unpaid Loss Reserves-13'!D17</f>
        <v>0</v>
      </c>
      <c r="E22" s="210">
        <v>0</v>
      </c>
      <c r="F22" s="238">
        <f>SUM(B22:E22)</f>
        <v>94005</v>
      </c>
    </row>
    <row r="23" spans="1:6" ht="15" customHeight="1">
      <c r="A23" s="293" t="s">
        <v>197</v>
      </c>
      <c r="B23" s="210">
        <f>'[1]Unpaid Loss Reserves-13'!B18</f>
        <v>0</v>
      </c>
      <c r="C23" s="210">
        <f>'[1]Unpaid Loss Reserves-13'!C18</f>
        <v>0</v>
      </c>
      <c r="D23" s="210">
        <f>'[1]Unpaid Loss Reserves-13'!D18</f>
        <v>0</v>
      </c>
      <c r="E23" s="210">
        <v>0</v>
      </c>
      <c r="F23" s="210">
        <f>SUM(B23:E23)</f>
        <v>0</v>
      </c>
    </row>
    <row r="24" spans="1:6" ht="15" customHeight="1" thickBot="1">
      <c r="A24" s="294" t="s">
        <v>168</v>
      </c>
      <c r="B24" s="241">
        <f>SUM(B21:B23)</f>
        <v>242888</v>
      </c>
      <c r="C24" s="241">
        <f>SUM(C21:C23)</f>
        <v>97517</v>
      </c>
      <c r="D24" s="242">
        <f>SUM(D21:D23)</f>
        <v>0</v>
      </c>
      <c r="E24" s="242">
        <f>SUM(E21:E23)</f>
        <v>0</v>
      </c>
      <c r="F24" s="243">
        <f>SUM(F21:F23)</f>
        <v>340405</v>
      </c>
    </row>
    <row r="25" spans="1:6" ht="15" customHeight="1" thickTop="1">
      <c r="A25" s="290"/>
      <c r="B25" s="295"/>
      <c r="C25" s="295"/>
      <c r="D25" s="295"/>
      <c r="E25" s="296"/>
      <c r="F25" s="297"/>
    </row>
    <row r="26" spans="1:6" ht="15" customHeight="1">
      <c r="A26" s="290" t="s">
        <v>199</v>
      </c>
      <c r="B26" s="301"/>
      <c r="C26" s="301"/>
      <c r="D26" s="301"/>
      <c r="E26" s="296"/>
      <c r="F26" s="297"/>
    </row>
    <row r="27" spans="1:6" ht="15" customHeight="1">
      <c r="A27" s="290" t="s">
        <v>200</v>
      </c>
      <c r="B27" s="301"/>
      <c r="C27" s="301"/>
      <c r="D27" s="301"/>
      <c r="E27" s="296"/>
      <c r="F27" s="297"/>
    </row>
    <row r="28" spans="1:6" ht="15" customHeight="1">
      <c r="A28" s="293" t="s">
        <v>195</v>
      </c>
      <c r="B28" s="238">
        <v>395150</v>
      </c>
      <c r="C28" s="238">
        <v>282864</v>
      </c>
      <c r="D28" s="210">
        <v>0</v>
      </c>
      <c r="E28" s="210">
        <v>0</v>
      </c>
      <c r="F28" s="238">
        <f>SUM(B28:E28)</f>
        <v>678014</v>
      </c>
    </row>
    <row r="29" spans="1:6" ht="15" customHeight="1">
      <c r="A29" s="293" t="s">
        <v>196</v>
      </c>
      <c r="B29" s="238">
        <v>116121</v>
      </c>
      <c r="C29" s="238">
        <v>141422</v>
      </c>
      <c r="D29" s="238">
        <v>39100</v>
      </c>
      <c r="E29" s="210">
        <v>0</v>
      </c>
      <c r="F29" s="238">
        <f>SUM(B29:E29)</f>
        <v>296643</v>
      </c>
    </row>
    <row r="30" spans="1:6" ht="15" customHeight="1">
      <c r="A30" s="293" t="s">
        <v>197</v>
      </c>
      <c r="B30" s="210">
        <v>0</v>
      </c>
      <c r="C30" s="210">
        <v>0</v>
      </c>
      <c r="D30" s="210">
        <v>0</v>
      </c>
      <c r="E30" s="210">
        <v>0</v>
      </c>
      <c r="F30" s="210">
        <f>SUM(B30:E30)</f>
        <v>0</v>
      </c>
    </row>
    <row r="31" spans="1:6" ht="15" customHeight="1" thickBot="1">
      <c r="A31" s="294" t="s">
        <v>168</v>
      </c>
      <c r="B31" s="241">
        <f>SUM(B28:B30)</f>
        <v>511271</v>
      </c>
      <c r="C31" s="241">
        <f>SUM(C28:C30)</f>
        <v>424286</v>
      </c>
      <c r="D31" s="241">
        <f>SUM(D28:D30)</f>
        <v>39100</v>
      </c>
      <c r="E31" s="242">
        <f>SUM(E28:E30)</f>
        <v>0</v>
      </c>
      <c r="F31" s="243">
        <f>SUM(F28:F30)</f>
        <v>974657</v>
      </c>
    </row>
    <row r="32" spans="1:6" s="303" customFormat="1" ht="15" customHeight="1" thickTop="1">
      <c r="A32" s="290"/>
      <c r="B32" s="301"/>
      <c r="C32" s="301"/>
      <c r="D32" s="301"/>
      <c r="E32" s="301"/>
      <c r="F32" s="302"/>
    </row>
    <row r="33" spans="1:6" ht="15" customHeight="1">
      <c r="A33" s="290" t="s">
        <v>201</v>
      </c>
      <c r="B33" s="295"/>
      <c r="C33" s="295"/>
      <c r="D33" s="295"/>
      <c r="E33" s="296"/>
      <c r="F33" s="297"/>
    </row>
    <row r="34" spans="1:6" ht="15" customHeight="1">
      <c r="A34" s="293" t="s">
        <v>195</v>
      </c>
      <c r="B34" s="304">
        <f aca="true" t="shared" si="0" ref="B34:E36">B9+B15+B21-B28</f>
        <v>685355</v>
      </c>
      <c r="C34" s="304">
        <f t="shared" si="0"/>
        <v>-108756</v>
      </c>
      <c r="D34" s="304">
        <f t="shared" si="0"/>
        <v>-1883</v>
      </c>
      <c r="E34" s="210">
        <f t="shared" si="0"/>
        <v>0</v>
      </c>
      <c r="F34" s="304">
        <f>SUM(B34:E34)</f>
        <v>574716</v>
      </c>
    </row>
    <row r="35" spans="1:6" ht="15" customHeight="1">
      <c r="A35" s="293" t="s">
        <v>196</v>
      </c>
      <c r="B35" s="304">
        <f t="shared" si="0"/>
        <v>-42133</v>
      </c>
      <c r="C35" s="304">
        <f t="shared" si="0"/>
        <v>79478</v>
      </c>
      <c r="D35" s="210">
        <f t="shared" si="0"/>
        <v>0</v>
      </c>
      <c r="E35" s="210">
        <f t="shared" si="0"/>
        <v>0</v>
      </c>
      <c r="F35" s="304">
        <f>SUM(B35:E35)</f>
        <v>37345</v>
      </c>
    </row>
    <row r="36" spans="1:6" ht="15" customHeight="1">
      <c r="A36" s="293" t="s">
        <v>197</v>
      </c>
      <c r="B36" s="210">
        <f t="shared" si="0"/>
        <v>0</v>
      </c>
      <c r="C36" s="210">
        <f t="shared" si="0"/>
        <v>0</v>
      </c>
      <c r="D36" s="210">
        <f t="shared" si="0"/>
        <v>0</v>
      </c>
      <c r="E36" s="210">
        <f t="shared" si="0"/>
        <v>0</v>
      </c>
      <c r="F36" s="210">
        <f>SUM(B36:E36)</f>
        <v>0</v>
      </c>
    </row>
    <row r="37" spans="1:6" ht="15" customHeight="1" thickBot="1">
      <c r="A37" s="294" t="s">
        <v>168</v>
      </c>
      <c r="B37" s="305">
        <f>SUM(B34:B36)</f>
        <v>643222</v>
      </c>
      <c r="C37" s="305">
        <f>SUM(C34:C36)</f>
        <v>-29278</v>
      </c>
      <c r="D37" s="305">
        <f>SUM(D34:D36)</f>
        <v>-1883</v>
      </c>
      <c r="E37" s="306">
        <f>SUM(E34:E36)</f>
        <v>0</v>
      </c>
      <c r="F37" s="305">
        <f>SUM(F34:F36)</f>
        <v>612061</v>
      </c>
    </row>
    <row r="38" spans="2:6" ht="15" customHeight="1" thickTop="1">
      <c r="B38" s="300"/>
      <c r="C38" s="300"/>
      <c r="D38" s="300"/>
      <c r="F38" s="308"/>
    </row>
    <row r="39" spans="1:6" s="312" customFormat="1" ht="15" customHeight="1">
      <c r="A39" s="309"/>
      <c r="B39" s="310"/>
      <c r="C39" s="310"/>
      <c r="D39" s="310"/>
      <c r="E39" s="311"/>
      <c r="F39" s="308"/>
    </row>
    <row r="40" spans="2:4" ht="15" customHeight="1">
      <c r="B40" s="291"/>
      <c r="C40" s="291"/>
      <c r="D40" s="291"/>
    </row>
    <row r="41" spans="2:4" ht="15" customHeight="1">
      <c r="B41" s="291"/>
      <c r="C41" s="291"/>
      <c r="D41" s="291"/>
    </row>
    <row r="42" spans="2:4" ht="15" customHeight="1">
      <c r="B42" s="291"/>
      <c r="C42" s="291"/>
      <c r="D42" s="291"/>
    </row>
    <row r="43" spans="1:4" ht="15" customHeight="1">
      <c r="A43" s="282"/>
      <c r="B43" s="291"/>
      <c r="C43" s="291"/>
      <c r="D43" s="291"/>
    </row>
    <row r="44" spans="1:4" ht="15" customHeight="1">
      <c r="A44" s="282"/>
      <c r="B44" s="291"/>
      <c r="C44" s="291"/>
      <c r="D44" s="291"/>
    </row>
    <row r="45" spans="1:4" ht="15" customHeight="1">
      <c r="A45" s="282"/>
      <c r="B45" s="291"/>
      <c r="C45" s="291"/>
      <c r="D45" s="291"/>
    </row>
    <row r="46" spans="1:4" ht="15" customHeight="1">
      <c r="A46" s="282"/>
      <c r="B46" s="291"/>
      <c r="C46" s="291"/>
      <c r="D46" s="291"/>
    </row>
    <row r="47" spans="1:4" ht="15" customHeight="1">
      <c r="A47" s="282"/>
      <c r="B47" s="291"/>
      <c r="C47" s="291"/>
      <c r="D47" s="291"/>
    </row>
    <row r="48" spans="1:4" ht="15" customHeight="1">
      <c r="A48" s="282"/>
      <c r="B48" s="291"/>
      <c r="C48" s="291"/>
      <c r="D48" s="291"/>
    </row>
    <row r="49" spans="1:4" s="205" customFormat="1" ht="15" customHeight="1">
      <c r="A49" s="282"/>
      <c r="B49" s="291"/>
      <c r="C49" s="291"/>
      <c r="D49" s="291"/>
    </row>
    <row r="50" spans="1:4" s="205" customFormat="1" ht="15" customHeight="1">
      <c r="A50" s="282"/>
      <c r="B50" s="291"/>
      <c r="C50" s="291"/>
      <c r="D50" s="291"/>
    </row>
    <row r="51" spans="1:4" s="205" customFormat="1" ht="15" customHeight="1">
      <c r="A51" s="282"/>
      <c r="B51" s="291"/>
      <c r="C51" s="291"/>
      <c r="D51" s="291"/>
    </row>
    <row r="52" spans="1:4" s="205" customFormat="1" ht="15" customHeight="1">
      <c r="A52" s="282"/>
      <c r="B52" s="291"/>
      <c r="C52" s="291"/>
      <c r="D52" s="291"/>
    </row>
    <row r="53" spans="1:4" s="205" customFormat="1" ht="15" customHeight="1">
      <c r="A53" s="282"/>
      <c r="B53" s="291"/>
      <c r="C53" s="291"/>
      <c r="D53" s="291"/>
    </row>
    <row r="54" spans="1:4" s="205" customFormat="1" ht="15" customHeight="1">
      <c r="A54" s="282"/>
      <c r="B54" s="291"/>
      <c r="C54" s="291"/>
      <c r="D54" s="291"/>
    </row>
    <row r="55" spans="1:4" s="205" customFormat="1" ht="15" customHeight="1">
      <c r="A55" s="282"/>
      <c r="B55" s="313"/>
      <c r="C55" s="313"/>
      <c r="D55" s="313"/>
    </row>
    <row r="56" spans="1:4" s="205" customFormat="1" ht="15" customHeight="1">
      <c r="A56" s="282"/>
      <c r="B56" s="313"/>
      <c r="C56" s="313"/>
      <c r="D56" s="313"/>
    </row>
    <row r="57" spans="1:4" s="205" customFormat="1" ht="15" customHeight="1">
      <c r="A57" s="282"/>
      <c r="B57" s="313"/>
      <c r="C57" s="313"/>
      <c r="D57" s="313"/>
    </row>
    <row r="58" spans="1:4" s="205" customFormat="1" ht="15" customHeight="1">
      <c r="A58" s="282"/>
      <c r="B58" s="313"/>
      <c r="C58" s="313"/>
      <c r="D58" s="313"/>
    </row>
    <row r="59" spans="1:4" s="205" customFormat="1" ht="15" customHeight="1">
      <c r="A59" s="282"/>
      <c r="B59" s="313"/>
      <c r="C59" s="313"/>
      <c r="D59" s="313"/>
    </row>
    <row r="60" spans="1:4" s="205" customFormat="1" ht="15" customHeight="1">
      <c r="A60" s="282"/>
      <c r="B60" s="313"/>
      <c r="C60" s="313"/>
      <c r="D60" s="313"/>
    </row>
    <row r="61" spans="1:4" s="205" customFormat="1" ht="15" customHeight="1">
      <c r="A61" s="282"/>
      <c r="B61" s="313"/>
      <c r="C61" s="313"/>
      <c r="D61" s="313"/>
    </row>
    <row r="62" spans="1:4" s="205" customFormat="1" ht="15" customHeight="1">
      <c r="A62" s="282"/>
      <c r="B62" s="313"/>
      <c r="C62" s="313"/>
      <c r="D62" s="313"/>
    </row>
    <row r="63" spans="1:4" s="205" customFormat="1" ht="15" customHeight="1">
      <c r="A63" s="282"/>
      <c r="B63" s="313"/>
      <c r="C63" s="313"/>
      <c r="D63" s="313"/>
    </row>
    <row r="64" spans="1:4" s="205" customFormat="1" ht="15" customHeight="1">
      <c r="A64" s="282"/>
      <c r="B64" s="313"/>
      <c r="C64" s="313"/>
      <c r="D64" s="313"/>
    </row>
    <row r="65" s="205" customFormat="1" ht="15" customHeight="1">
      <c r="A65" s="282"/>
    </row>
    <row r="66" s="205" customFormat="1" ht="15" customHeight="1">
      <c r="A66" s="282"/>
    </row>
    <row r="67" s="205" customFormat="1" ht="15" customHeight="1">
      <c r="A67" s="282"/>
    </row>
    <row r="68" s="205" customFormat="1" ht="15" customHeight="1">
      <c r="A68" s="282"/>
    </row>
    <row r="69" s="205" customFormat="1" ht="15" customHeight="1">
      <c r="A69" s="282"/>
    </row>
    <row r="70" s="205" customFormat="1" ht="15" customHeight="1">
      <c r="A70" s="282"/>
    </row>
    <row r="71" s="205" customFormat="1" ht="15" customHeight="1">
      <c r="A71" s="282"/>
    </row>
    <row r="72" s="205" customFormat="1" ht="15" customHeight="1">
      <c r="A72" s="282"/>
    </row>
    <row r="73" s="205" customFormat="1" ht="15" customHeight="1">
      <c r="A73" s="282"/>
    </row>
    <row r="74" s="205" customFormat="1" ht="15" customHeight="1">
      <c r="A74" s="28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2020-02-12T14:26:29Z</dcterms:created>
  <dcterms:modified xsi:type="dcterms:W3CDTF">2020-02-12T14:27:53Z</dcterms:modified>
  <cp:category/>
  <cp:version/>
  <cp:contentType/>
  <cp:contentStatus/>
</cp:coreProperties>
</file>